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7685" yWindow="285" windowWidth="10905" windowHeight="9255" activeTab="2"/>
  </bookViews>
  <sheets>
    <sheet name="base" sheetId="1" r:id="rId1"/>
    <sheet name="normativ" sheetId="2" r:id="rId2"/>
    <sheet name="data" sheetId="3" r:id="rId3"/>
  </sheets>
  <definedNames>
    <definedName name="_xlfn.AGGREGATE" hidden="1">#NAME?</definedName>
    <definedName name="_xlnm.Print_Titles" localSheetId="2">'data'!$B:$B</definedName>
    <definedName name="_xlnm.Print_Area" localSheetId="2">'data'!$A$1:$P$40</definedName>
  </definedNames>
  <calcPr fullCalcOnLoad="1"/>
</workbook>
</file>

<file path=xl/sharedStrings.xml><?xml version="1.0" encoding="utf-8"?>
<sst xmlns="http://schemas.openxmlformats.org/spreadsheetml/2006/main" count="119" uniqueCount="83">
  <si>
    <t>ИТОГО</t>
  </si>
  <si>
    <t>наименование муниципального образования</t>
  </si>
  <si>
    <t>N п/п</t>
  </si>
  <si>
    <t>Город Брянск</t>
  </si>
  <si>
    <t>Город Клинцы</t>
  </si>
  <si>
    <t>Город Новозыбков</t>
  </si>
  <si>
    <t>Город Сельцо</t>
  </si>
  <si>
    <t>Город Стародуб</t>
  </si>
  <si>
    <t>Город Фокино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</si>
  <si>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</si>
  <si>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</si>
  <si>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</si>
  <si>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</si>
  <si>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</si>
  <si>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Дятьковский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</si>
  <si>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</si>
  <si>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</si>
  <si>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</si>
  <si>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</si>
  <si>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</si>
  <si>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</si>
  <si>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</si>
  <si>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</si>
  <si>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Краcногорский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</si>
  <si>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</si>
  <si>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</si>
  <si>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</si>
  <si>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</si>
  <si>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</si>
  <si>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</si>
  <si>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</si>
  <si>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</si>
  <si>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</si>
  <si>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</si>
  <si>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</si>
  <si>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</si>
  <si>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Pi</t>
  </si>
  <si>
    <t>Pik-1</t>
  </si>
  <si>
    <t>Pik-2</t>
  </si>
  <si>
    <t>Pik-3</t>
  </si>
  <si>
    <t>K1</t>
  </si>
  <si>
    <t>K2</t>
  </si>
  <si>
    <t>Nобр.д.</t>
  </si>
  <si>
    <t>Nзп=95% от Nобр.д.</t>
  </si>
  <si>
    <t>Nуч.=5% от Nобр.д.</t>
  </si>
  <si>
    <t>количество воспитанников в муниципальных дошкольных образовательных организациях и в частных дошкольных образовательных организациях, осуществляющих образовательную деятельность по имеющим государственную аккредитацию основным образовательным программам, в i-ом муниципальном районе (городском округе)</t>
  </si>
  <si>
    <t>нормативные затраты по обеспечению учебниками и учебными пособиями, средствами обучения, играми и игрушками, а также затраты, связанные с обеспечением образовательного процесса: обучение, повышение квалификации педагогического и административно-управленческого персонала, командировочные расходы (определяются в размере 5% от размера нормативных затрат на реализацию основных образовательных программ дошкольного образования в дошкольных образовательных организациях в расчете на одного воспитанника в год)</t>
  </si>
  <si>
    <t>коэффициент увеличения нормативных затрат в муниципальных дошкольных образовательных организациях и в частных дошкольных образовательных организациях, осуществляющих образовательную деятельность по имеющим государственную аккредитацию основным образовательным программам, компенсирующей направленности (K1 = 1,20)</t>
  </si>
  <si>
    <t>коэффициент увеличения нормативных затрат в муниципальных дошкольных образовательных организациях и в частных дошкольных образовательных организациях, осуществляющих образовательную деятельность по имеющим государственную аккредитацию основным образовательным программам, расположенных в сельских населённых пунктах (K2 = 1,25)</t>
  </si>
  <si>
    <r>
      <t xml:space="preserve">количество воспитанников в муниципальных дошкольных образовательных организациях и в частных дошкольных образовательных организациях, осуществляющих образовательную деятельность по имеющим государственную аккредитацию основным образовательным программам, </t>
    </r>
    <r>
      <rPr>
        <b/>
        <sz val="10"/>
        <color indexed="8"/>
        <rFont val="Calibri"/>
        <family val="2"/>
      </rPr>
      <t>компенсирующей направленности</t>
    </r>
    <r>
      <rPr>
        <sz val="10"/>
        <color indexed="8"/>
        <rFont val="Calibri"/>
        <family val="2"/>
      </rPr>
      <t xml:space="preserve">, расположенных </t>
    </r>
    <r>
      <rPr>
        <b/>
        <sz val="10"/>
        <color indexed="8"/>
        <rFont val="Calibri"/>
        <family val="2"/>
      </rPr>
      <t>в городе</t>
    </r>
    <r>
      <rPr>
        <sz val="10"/>
        <color indexed="8"/>
        <rFont val="Calibri"/>
        <family val="2"/>
      </rPr>
      <t>,  в  i-ом муниципальном районе (городском округе)</t>
    </r>
  </si>
  <si>
    <r>
      <t xml:space="preserve">количество воспитанников в муниципальных дошкольных образовательных организациях и в частных дошкольных образовательных организациях, осуществляющих образовательную деятельность по имеющим государственную аккредитацию основным образовательным программам </t>
    </r>
    <r>
      <rPr>
        <b/>
        <sz val="10"/>
        <color indexed="8"/>
        <rFont val="Calibri"/>
        <family val="2"/>
      </rPr>
      <t>общеразвивающей направленности</t>
    </r>
    <r>
      <rPr>
        <sz val="10"/>
        <color indexed="8"/>
        <rFont val="Calibri"/>
        <family val="2"/>
      </rPr>
      <t xml:space="preserve">, расположенных </t>
    </r>
    <r>
      <rPr>
        <b/>
        <sz val="10"/>
        <color indexed="8"/>
        <rFont val="Calibri"/>
        <family val="2"/>
      </rPr>
      <t>в сельских населенных пунктах</t>
    </r>
    <r>
      <rPr>
        <sz val="10"/>
        <color indexed="8"/>
        <rFont val="Calibri"/>
        <family val="2"/>
      </rPr>
      <t>, в  i-ом муниципальном районе (городском округе)</t>
    </r>
  </si>
  <si>
    <r>
      <t xml:space="preserve">количество воспитанников в муниципальных дошкольных образовательных организациях и в частных дошкольных образовательных организациях, осуществляющих образовательную деятельность по имеющим государственную аккредитацию основным образовательным программам, </t>
    </r>
    <r>
      <rPr>
        <b/>
        <sz val="10"/>
        <color indexed="8"/>
        <rFont val="Calibri"/>
        <family val="2"/>
      </rPr>
      <t>компенсирующей направленности</t>
    </r>
    <r>
      <rPr>
        <sz val="10"/>
        <color indexed="8"/>
        <rFont val="Calibri"/>
        <family val="2"/>
      </rPr>
      <t xml:space="preserve">, расположенных </t>
    </r>
    <r>
      <rPr>
        <b/>
        <sz val="10"/>
        <color indexed="8"/>
        <rFont val="Calibri"/>
        <family val="2"/>
      </rPr>
      <t>в сельских населенных пунктах</t>
    </r>
    <r>
      <rPr>
        <sz val="10"/>
        <color indexed="8"/>
        <rFont val="Calibri"/>
        <family val="2"/>
      </rPr>
      <t>, в  i-ом муниципальном районе (городском округе)</t>
    </r>
  </si>
  <si>
    <r>
      <t xml:space="preserve">нормативные затраты на реализацию основных образовательных программ дошкольного образования в дошкольных образовательных организациях в расчете на одного воспитанника в год устанавливается нормативным правовым актом Правительства Брянской области, </t>
    </r>
    <r>
      <rPr>
        <i/>
        <sz val="10"/>
        <color indexed="8"/>
        <rFont val="Calibri"/>
        <family val="2"/>
      </rPr>
      <t>рублей</t>
    </r>
  </si>
  <si>
    <r>
      <t>(P</t>
    </r>
    <r>
      <rPr>
        <vertAlign val="subscript"/>
        <sz val="10"/>
        <color indexed="8"/>
        <rFont val="Times New Roman"/>
        <family val="1"/>
      </rPr>
      <t xml:space="preserve">i </t>
    </r>
    <r>
      <rPr>
        <sz val="10"/>
        <color indexed="8"/>
        <rFont val="Times New Roman"/>
        <family val="1"/>
      </rPr>
      <t>- P</t>
    </r>
    <r>
      <rPr>
        <vertAlign val="subscript"/>
        <sz val="10"/>
        <color indexed="8"/>
        <rFont val="Times New Roman"/>
        <family val="1"/>
      </rPr>
      <t xml:space="preserve">ik-1 </t>
    </r>
    <r>
      <rPr>
        <sz val="10"/>
        <color indexed="8"/>
        <rFont val="Times New Roman"/>
        <family val="1"/>
      </rPr>
      <t>- P</t>
    </r>
    <r>
      <rPr>
        <vertAlign val="subscript"/>
        <sz val="10"/>
        <color indexed="8"/>
        <rFont val="Times New Roman"/>
        <family val="1"/>
      </rPr>
      <t xml:space="preserve">ik-2 </t>
    </r>
    <r>
      <rPr>
        <sz val="10"/>
        <color indexed="8"/>
        <rFont val="Times New Roman"/>
        <family val="1"/>
      </rPr>
      <t>- P</t>
    </r>
    <r>
      <rPr>
        <vertAlign val="subscript"/>
        <sz val="10"/>
        <color indexed="8"/>
        <rFont val="Times New Roman"/>
        <family val="1"/>
      </rPr>
      <t>ik-3</t>
    </r>
    <r>
      <rPr>
        <sz val="10"/>
        <color indexed="8"/>
        <rFont val="Times New Roman"/>
        <family val="1"/>
      </rPr>
      <t>) х N</t>
    </r>
    <r>
      <rPr>
        <vertAlign val="subscript"/>
        <sz val="10"/>
        <color indexed="8"/>
        <rFont val="Times New Roman"/>
        <family val="1"/>
      </rPr>
      <t>обр.д</t>
    </r>
  </si>
  <si>
    <r>
      <t>P</t>
    </r>
    <r>
      <rPr>
        <vertAlign val="subscript"/>
        <sz val="10"/>
        <color indexed="8"/>
        <rFont val="Times New Roman"/>
        <family val="1"/>
      </rPr>
      <t>ik-1</t>
    </r>
    <r>
      <rPr>
        <sz val="10"/>
        <color indexed="8"/>
        <rFont val="Times New Roman"/>
        <family val="1"/>
      </rPr>
      <t xml:space="preserve">  х (N</t>
    </r>
    <r>
      <rPr>
        <vertAlign val="subscript"/>
        <sz val="10"/>
        <color indexed="8"/>
        <rFont val="Times New Roman"/>
        <family val="1"/>
      </rPr>
      <t xml:space="preserve">зп </t>
    </r>
    <r>
      <rPr>
        <sz val="10"/>
        <color indexed="8"/>
        <rFont val="Times New Roman"/>
        <family val="1"/>
      </rPr>
      <t>х K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+ N</t>
    </r>
    <r>
      <rPr>
        <vertAlign val="subscript"/>
        <sz val="10"/>
        <color indexed="8"/>
        <rFont val="Times New Roman"/>
        <family val="1"/>
      </rPr>
      <t>уч</t>
    </r>
    <r>
      <rPr>
        <sz val="10"/>
        <color indexed="8"/>
        <rFont val="Times New Roman"/>
        <family val="1"/>
      </rPr>
      <t>)</t>
    </r>
  </si>
  <si>
    <r>
      <t>P</t>
    </r>
    <r>
      <rPr>
        <vertAlign val="subscript"/>
        <sz val="10"/>
        <color indexed="8"/>
        <rFont val="Times New Roman"/>
        <family val="1"/>
      </rPr>
      <t>ik-2</t>
    </r>
    <r>
      <rPr>
        <sz val="10"/>
        <color indexed="8"/>
        <rFont val="Times New Roman"/>
        <family val="1"/>
      </rPr>
      <t xml:space="preserve">  х (N</t>
    </r>
    <r>
      <rPr>
        <vertAlign val="subscript"/>
        <sz val="10"/>
        <color indexed="8"/>
        <rFont val="Times New Roman"/>
        <family val="1"/>
      </rPr>
      <t xml:space="preserve">зп </t>
    </r>
    <r>
      <rPr>
        <sz val="10"/>
        <color indexed="8"/>
        <rFont val="Times New Roman"/>
        <family val="1"/>
      </rPr>
      <t>х K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+ N</t>
    </r>
    <r>
      <rPr>
        <vertAlign val="subscript"/>
        <sz val="10"/>
        <color indexed="8"/>
        <rFont val="Times New Roman"/>
        <family val="1"/>
      </rPr>
      <t>уч</t>
    </r>
    <r>
      <rPr>
        <sz val="10"/>
        <color indexed="8"/>
        <rFont val="Times New Roman"/>
        <family val="1"/>
      </rPr>
      <t>)</t>
    </r>
  </si>
  <si>
    <r>
      <t>P</t>
    </r>
    <r>
      <rPr>
        <vertAlign val="subscript"/>
        <sz val="10"/>
        <color indexed="8"/>
        <rFont val="Times New Roman"/>
        <family val="1"/>
      </rPr>
      <t>ik-3</t>
    </r>
    <r>
      <rPr>
        <sz val="10"/>
        <color indexed="8"/>
        <rFont val="Times New Roman"/>
        <family val="1"/>
      </rPr>
      <t xml:space="preserve">  х (N</t>
    </r>
    <r>
      <rPr>
        <vertAlign val="subscript"/>
        <sz val="10"/>
        <color indexed="8"/>
        <rFont val="Times New Roman"/>
        <family val="1"/>
      </rPr>
      <t xml:space="preserve">зп </t>
    </r>
    <r>
      <rPr>
        <sz val="10"/>
        <color indexed="8"/>
        <rFont val="Times New Roman"/>
        <family val="1"/>
      </rPr>
      <t>х K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х K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+ N</t>
    </r>
    <r>
      <rPr>
        <vertAlign val="subscript"/>
        <sz val="10"/>
        <color indexed="8"/>
        <rFont val="Times New Roman"/>
        <family val="1"/>
      </rPr>
      <t>уч</t>
    </r>
    <r>
      <rPr>
        <sz val="10"/>
        <color indexed="8"/>
        <rFont val="Times New Roman"/>
        <family val="1"/>
      </rPr>
      <t>)</t>
    </r>
  </si>
  <si>
    <t>10=(1-2-3-4)х7</t>
  </si>
  <si>
    <t>11=2х(8х5+9)</t>
  </si>
  <si>
    <t>12=3х(8х6+9)</t>
  </si>
  <si>
    <t>13=4х(8х5х6+9)</t>
  </si>
  <si>
    <t>14=10+11+12+13</t>
  </si>
  <si>
    <r>
      <t>V</t>
    </r>
    <r>
      <rPr>
        <vertAlign val="subscript"/>
        <sz val="12"/>
        <color indexed="8"/>
        <rFont val="Calibri"/>
        <family val="2"/>
      </rPr>
      <t>Si</t>
    </r>
  </si>
  <si>
    <t>Объем субвенции бюджету i-го муниципального района (городского округа) на финансовое обеспечение получения дошкольного образования в муниципальных дошкольных образовательных организациях и в частных дошкольных образовательных организациях, осуществляющих образовательную деятельность по имеющим государственную аккредитацию основным образовательным программам, определяется по фопмуле   VSi = (Pi - Pik-1 - Pik-2 - Pik-3)  х Nобр.д + Pik-1  х (Nзп х K1 + Nуч) + Pik-2  х (Nзп х K2 + Nуч) + Pik-3  х (Nзп х K1 х K2 + Nуч)</t>
  </si>
  <si>
    <t>нормативные затраты на оплату труда и начисления на выплаты по оплате труда административно-управленческого персонала, педагогического персонала, учебно-вспомогательного персонала и обслуживающего персонала в расчете на одного воспитанника в год (определяются в размере 95% от размера нормативных затрат на реализацию основных образовательных программ дошкольного образования в дошкольных образовательных организациях в расчете на одного воспитанника в год) (по годовому отчету по сети за 2012 г. заработная плата с зачислениями в расчете на 1 ребенка в год составила 37978 рублей )</t>
  </si>
  <si>
    <t>Прогнозная численность воспитанников в муниципальных дошкольных образовательных организациях и в частных (ведомственных) дошкольных образовательных организациях, осуществляющих образовательную деятельность по имеющим государственную аккредитацию основным образовательным программам, (детских садах, школах-детских садах, группах детей дошкольного возраста при школах) на 2014 год</t>
  </si>
  <si>
    <t>детей</t>
  </si>
  <si>
    <r>
      <t>количество воспитанников дошкольных образовательных организаций, осуществляющих образовательную деятельность по образовательным программам дошкольного образования,</t>
    </r>
    <r>
      <rPr>
        <i/>
        <sz val="10"/>
        <color indexed="8"/>
        <rFont val="Calibri"/>
        <family val="2"/>
      </rPr>
      <t xml:space="preserve"> всего</t>
    </r>
  </si>
  <si>
    <t>в том числе</t>
  </si>
  <si>
    <r>
      <t xml:space="preserve">количество воспитанников дошкольных образовательных организаций, осуществляющих образовательную деятельность по образовательным программам дошкольного образования </t>
    </r>
    <r>
      <rPr>
        <b/>
        <sz val="10"/>
        <color indexed="10"/>
        <rFont val="Calibri"/>
        <family val="2"/>
      </rPr>
      <t>общеразвивающей направленности, расположенных в городе</t>
    </r>
  </si>
  <si>
    <r>
      <t>количество воспитанников дошкольных образовательных организаций, осуществляющих образовательную деятельность по образовательным программам дошкольного образования компенсирующей направленности,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расположенных в городе</t>
    </r>
  </si>
  <si>
    <r>
      <t xml:space="preserve">количество воспитанников дошкольных образовательных организаций, осуществляющих образовательную деятельность по образовательным программам дошкольного образования </t>
    </r>
    <r>
      <rPr>
        <b/>
        <sz val="10"/>
        <color indexed="10"/>
        <rFont val="Calibri"/>
        <family val="2"/>
      </rPr>
      <t>общеразвивающей направленности</t>
    </r>
    <r>
      <rPr>
        <sz val="10"/>
        <color indexed="8"/>
        <rFont val="Calibri"/>
        <family val="2"/>
      </rPr>
      <t>, расположенных в сельских населенных пунктах</t>
    </r>
  </si>
  <si>
    <t xml:space="preserve">количество воспитанников дошкольных образовательных организаций, осуществляющих образовательную деятельность по образовательным программам дошкольного образования компенсирующей направленности, расположенных в сельских населенных пунктах, </t>
  </si>
  <si>
    <t>Норматив</t>
  </si>
  <si>
    <t>Итого расходов</t>
  </si>
  <si>
    <t>Необходимая заработная плата по Указу Президента Росиии на 2014 год</t>
  </si>
  <si>
    <t>Число месяцев в году</t>
  </si>
  <si>
    <t>Число педработников учреждений дошкольного образования</t>
  </si>
  <si>
    <t>Увеличение фонда оплаты труда на прочих работников</t>
  </si>
  <si>
    <t>Начисления на оплату труда</t>
  </si>
  <si>
    <t>Количество воспитанников</t>
  </si>
  <si>
    <t>Проверка результата</t>
  </si>
  <si>
    <t>Расчет норматива на 2014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</si>
</sst>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#,##0.0000"/>
    <numFmt numFmtId="171" formatCode="#,##0.00000"/>
    <numFmt numFmtId="172" formatCode="#,##0.00_ ;[Red]\-#,##0.00\ "/>
    <numFmt numFmtId="173" formatCode="0.0%"/>
    <numFmt numFmtId="174" formatCode="0.0"/>
    <numFmt numFmtId="175" formatCode="#,##0.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Calibri"/>
      <family val="2"/>
    </font>
    <font>
      <vertAlign val="subscript"/>
      <sz val="10"/>
      <color indexed="8"/>
      <name val="Times New Roman"/>
      <family val="1"/>
    </font>
    <font>
      <vertAlign val="subscript"/>
      <sz val="12"/>
      <color indexed="8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/>
    </xf>
    <xf numFmtId="0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3" fontId="28" fillId="0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 wrapText="1"/>
    </xf>
    <xf numFmtId="0" fontId="52" fillId="0" borderId="0" xfId="0" applyNumberFormat="1" applyFont="1" applyAlignment="1">
      <alignment wrapText="1"/>
    </xf>
    <xf numFmtId="0" fontId="0" fillId="0" borderId="0" xfId="0" applyBorder="1" applyAlignment="1">
      <alignment/>
    </xf>
    <xf numFmtId="9" fontId="52" fillId="0" borderId="0" xfId="0" applyNumberFormat="1" applyFont="1" applyAlignment="1">
      <alignment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3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3" fontId="53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0" xfId="0" applyFont="1" applyAlignment="1">
      <alignment/>
    </xf>
    <xf numFmtId="4" fontId="52" fillId="0" borderId="0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52" fillId="0" borderId="12" xfId="0" applyNumberFormat="1" applyFont="1" applyBorder="1" applyAlignment="1">
      <alignment wrapText="1"/>
    </xf>
    <xf numFmtId="4" fontId="52" fillId="0" borderId="12" xfId="0" applyNumberFormat="1" applyFont="1" applyBorder="1" applyAlignment="1">
      <alignment wrapText="1"/>
    </xf>
    <xf numFmtId="3" fontId="52" fillId="0" borderId="12" xfId="0" applyNumberFormat="1" applyFont="1" applyBorder="1" applyAlignment="1">
      <alignment wrapText="1"/>
    </xf>
    <xf numFmtId="3" fontId="52" fillId="16" borderId="12" xfId="0" applyNumberFormat="1" applyFont="1" applyFill="1" applyBorder="1" applyAlignment="1">
      <alignment wrapText="1"/>
    </xf>
    <xf numFmtId="4" fontId="52" fillId="16" borderId="12" xfId="0" applyNumberFormat="1" applyFont="1" applyFill="1" applyBorder="1" applyAlignment="1">
      <alignment wrapText="1"/>
    </xf>
    <xf numFmtId="0" fontId="53" fillId="0" borderId="12" xfId="0" applyNumberFormat="1" applyFont="1" applyBorder="1" applyAlignment="1">
      <alignment wrapText="1"/>
    </xf>
    <xf numFmtId="4" fontId="53" fillId="0" borderId="12" xfId="0" applyNumberFormat="1" applyFont="1" applyBorder="1" applyAlignment="1">
      <alignment wrapText="1"/>
    </xf>
    <xf numFmtId="0" fontId="53" fillId="16" borderId="12" xfId="0" applyNumberFormat="1" applyFont="1" applyFill="1" applyBorder="1" applyAlignment="1">
      <alignment wrapText="1"/>
    </xf>
    <xf numFmtId="0" fontId="54" fillId="10" borderId="10" xfId="0" applyFont="1" applyFill="1" applyBorder="1" applyAlignment="1">
      <alignment horizontal="center" vertical="center"/>
    </xf>
    <xf numFmtId="170" fontId="52" fillId="0" borderId="10" xfId="0" applyNumberFormat="1" applyFont="1" applyBorder="1" applyAlignment="1">
      <alignment horizontal="center"/>
    </xf>
    <xf numFmtId="170" fontId="53" fillId="0" borderId="10" xfId="0" applyNumberFormat="1" applyFont="1" applyBorder="1" applyAlignment="1">
      <alignment horizontal="center"/>
    </xf>
    <xf numFmtId="4" fontId="52" fillId="0" borderId="10" xfId="0" applyNumberFormat="1" applyFont="1" applyBorder="1" applyAlignment="1">
      <alignment horizontal="right"/>
    </xf>
    <xf numFmtId="4" fontId="53" fillId="10" borderId="10" xfId="0" applyNumberFormat="1" applyFont="1" applyFill="1" applyBorder="1" applyAlignment="1">
      <alignment horizontal="right"/>
    </xf>
    <xf numFmtId="4" fontId="53" fillId="0" borderId="10" xfId="0" applyNumberFormat="1" applyFont="1" applyBorder="1" applyAlignment="1">
      <alignment horizontal="right"/>
    </xf>
    <xf numFmtId="169" fontId="52" fillId="0" borderId="12" xfId="0" applyNumberFormat="1" applyFont="1" applyBorder="1" applyAlignment="1">
      <alignment wrapText="1"/>
    </xf>
    <xf numFmtId="170" fontId="53" fillId="16" borderId="12" xfId="0" applyNumberFormat="1" applyFont="1" applyFill="1" applyBorder="1" applyAlignment="1">
      <alignment wrapText="1"/>
    </xf>
    <xf numFmtId="170" fontId="52" fillId="0" borderId="12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0" fillId="0" borderId="13" xfId="0" applyNumberFormat="1" applyFont="1" applyBorder="1" applyAlignment="1">
      <alignment horizontal="center" vertical="center" wrapText="1"/>
    </xf>
    <xf numFmtId="0" fontId="50" fillId="0" borderId="14" xfId="0" applyNumberFormat="1" applyFont="1" applyBorder="1" applyAlignment="1">
      <alignment horizontal="center" vertical="center" wrapText="1"/>
    </xf>
    <xf numFmtId="49" fontId="50" fillId="0" borderId="15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center" vertical="center" wrapText="1"/>
    </xf>
    <xf numFmtId="170" fontId="53" fillId="34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4.28125" style="0" customWidth="1"/>
    <col min="2" max="2" width="21.140625" style="0" customWidth="1"/>
    <col min="3" max="3" width="23.7109375" style="0" customWidth="1"/>
    <col min="4" max="5" width="26.140625" style="0" customWidth="1"/>
    <col min="6" max="6" width="27.421875" style="0" customWidth="1"/>
    <col min="7" max="7" width="27.7109375" style="0" customWidth="1"/>
  </cols>
  <sheetData>
    <row r="1" spans="1:7" ht="61.5" customHeight="1">
      <c r="A1" s="10"/>
      <c r="B1" s="53" t="s">
        <v>65</v>
      </c>
      <c r="C1" s="53"/>
      <c r="D1" s="53"/>
      <c r="E1" s="53"/>
      <c r="F1" s="53"/>
      <c r="G1" s="53"/>
    </row>
    <row r="2" spans="1:7" ht="15.75" customHeight="1">
      <c r="A2" s="10"/>
      <c r="B2" s="11"/>
      <c r="C2" s="11"/>
      <c r="D2" s="12"/>
      <c r="E2" s="12"/>
      <c r="F2" s="12"/>
      <c r="G2" s="13" t="s">
        <v>66</v>
      </c>
    </row>
    <row r="3" spans="1:7" ht="15" customHeight="1">
      <c r="A3" s="54" t="s">
        <v>2</v>
      </c>
      <c r="B3" s="54" t="s">
        <v>1</v>
      </c>
      <c r="C3" s="54" t="s">
        <v>67</v>
      </c>
      <c r="D3" s="56" t="s">
        <v>68</v>
      </c>
      <c r="E3" s="56"/>
      <c r="F3" s="56"/>
      <c r="G3" s="56"/>
    </row>
    <row r="4" spans="1:7" ht="165.75">
      <c r="A4" s="55"/>
      <c r="B4" s="55"/>
      <c r="C4" s="55"/>
      <c r="D4" s="4" t="s">
        <v>69</v>
      </c>
      <c r="E4" s="4" t="s">
        <v>70</v>
      </c>
      <c r="F4" s="4" t="s">
        <v>71</v>
      </c>
      <c r="G4" s="4" t="s">
        <v>72</v>
      </c>
    </row>
    <row r="5" spans="1:7" ht="15">
      <c r="A5" s="1">
        <v>1</v>
      </c>
      <c r="B5" s="1" t="s">
        <v>3</v>
      </c>
      <c r="C5" s="14">
        <f>SUM(D5:G5)</f>
        <v>22170</v>
      </c>
      <c r="D5" s="14">
        <v>19867</v>
      </c>
      <c r="E5" s="14">
        <v>2303</v>
      </c>
      <c r="F5" s="14">
        <v>0</v>
      </c>
      <c r="G5" s="14">
        <v>0</v>
      </c>
    </row>
    <row r="6" spans="1:7" ht="15">
      <c r="A6" s="1">
        <v>2</v>
      </c>
      <c r="B6" s="1" t="s">
        <v>4</v>
      </c>
      <c r="C6" s="14">
        <v>3220</v>
      </c>
      <c r="D6" s="14">
        <f>C6-E6-F6</f>
        <v>2800</v>
      </c>
      <c r="E6" s="14">
        <v>317</v>
      </c>
      <c r="F6" s="14">
        <v>103</v>
      </c>
      <c r="G6" s="14">
        <v>0</v>
      </c>
    </row>
    <row r="7" spans="1:7" ht="15">
      <c r="A7" s="1">
        <v>3</v>
      </c>
      <c r="B7" s="1" t="s">
        <v>5</v>
      </c>
      <c r="C7" s="14">
        <f aca="true" t="shared" si="0" ref="C7:C37">SUM(D7:G7)</f>
        <v>2060</v>
      </c>
      <c r="D7" s="14">
        <v>1954</v>
      </c>
      <c r="E7" s="14">
        <v>106</v>
      </c>
      <c r="F7" s="14">
        <v>0</v>
      </c>
      <c r="G7" s="14">
        <v>0</v>
      </c>
    </row>
    <row r="8" spans="1:7" ht="15">
      <c r="A8" s="1">
        <v>4</v>
      </c>
      <c r="B8" s="1" t="s">
        <v>6</v>
      </c>
      <c r="C8" s="14">
        <f t="shared" si="0"/>
        <v>930</v>
      </c>
      <c r="D8" s="14">
        <v>930</v>
      </c>
      <c r="E8" s="14">
        <v>0</v>
      </c>
      <c r="F8" s="14">
        <v>0</v>
      </c>
      <c r="G8" s="14">
        <v>0</v>
      </c>
    </row>
    <row r="9" spans="1:7" ht="15">
      <c r="A9" s="1">
        <v>5</v>
      </c>
      <c r="B9" s="1" t="s">
        <v>7</v>
      </c>
      <c r="C9" s="14">
        <f t="shared" si="0"/>
        <v>1080</v>
      </c>
      <c r="D9" s="14">
        <v>1011</v>
      </c>
      <c r="E9" s="14">
        <v>69</v>
      </c>
      <c r="F9" s="14">
        <v>0</v>
      </c>
      <c r="G9" s="14">
        <v>0</v>
      </c>
    </row>
    <row r="10" spans="1:7" ht="15">
      <c r="A10" s="1">
        <v>6</v>
      </c>
      <c r="B10" s="1" t="s">
        <v>8</v>
      </c>
      <c r="C10" s="14">
        <f t="shared" si="0"/>
        <v>735</v>
      </c>
      <c r="D10" s="14">
        <v>640</v>
      </c>
      <c r="E10" s="14">
        <v>95</v>
      </c>
      <c r="F10" s="14">
        <v>0</v>
      </c>
      <c r="G10" s="14">
        <v>0</v>
      </c>
    </row>
    <row r="11" spans="1:7" ht="15">
      <c r="A11" s="1">
        <v>7</v>
      </c>
      <c r="B11" s="1" t="s">
        <v>9</v>
      </c>
      <c r="C11" s="14">
        <f t="shared" si="0"/>
        <v>551</v>
      </c>
      <c r="D11" s="15">
        <v>412</v>
      </c>
      <c r="E11" s="14">
        <v>0</v>
      </c>
      <c r="F11" s="15">
        <v>139</v>
      </c>
      <c r="G11" s="14">
        <v>0</v>
      </c>
    </row>
    <row r="12" spans="1:7" ht="15">
      <c r="A12" s="1">
        <v>8</v>
      </c>
      <c r="B12" s="1" t="s">
        <v>10</v>
      </c>
      <c r="C12" s="14">
        <f t="shared" si="0"/>
        <v>2232</v>
      </c>
      <c r="D12" s="14">
        <v>0</v>
      </c>
      <c r="E12" s="14">
        <v>0</v>
      </c>
      <c r="F12" s="14">
        <v>2232</v>
      </c>
      <c r="G12" s="14">
        <v>0</v>
      </c>
    </row>
    <row r="13" spans="1:7" ht="15">
      <c r="A13" s="1">
        <v>9</v>
      </c>
      <c r="B13" s="1" t="s">
        <v>11</v>
      </c>
      <c r="C13" s="14">
        <f t="shared" si="0"/>
        <v>855</v>
      </c>
      <c r="D13" s="14">
        <v>401</v>
      </c>
      <c r="E13" s="14">
        <v>0</v>
      </c>
      <c r="F13" s="14">
        <v>454</v>
      </c>
      <c r="G13" s="14">
        <v>0</v>
      </c>
    </row>
    <row r="14" spans="1:7" ht="15">
      <c r="A14" s="1">
        <v>10</v>
      </c>
      <c r="B14" s="1" t="s">
        <v>12</v>
      </c>
      <c r="C14" s="14">
        <f t="shared" si="0"/>
        <v>388</v>
      </c>
      <c r="D14" s="14">
        <v>0</v>
      </c>
      <c r="E14" s="14">
        <v>0</v>
      </c>
      <c r="F14" s="14">
        <v>388</v>
      </c>
      <c r="G14" s="14">
        <v>0</v>
      </c>
    </row>
    <row r="15" spans="1:7" ht="15">
      <c r="A15" s="1">
        <v>11</v>
      </c>
      <c r="B15" s="1" t="s">
        <v>13</v>
      </c>
      <c r="C15" s="14">
        <f t="shared" si="0"/>
        <v>797</v>
      </c>
      <c r="D15" s="14">
        <v>433</v>
      </c>
      <c r="E15" s="14">
        <v>0</v>
      </c>
      <c r="F15" s="14">
        <v>364</v>
      </c>
      <c r="G15" s="14">
        <v>0</v>
      </c>
    </row>
    <row r="16" spans="1:7" ht="15">
      <c r="A16" s="1">
        <v>12</v>
      </c>
      <c r="B16" s="1" t="s">
        <v>14</v>
      </c>
      <c r="C16" s="14">
        <f t="shared" si="0"/>
        <v>3037</v>
      </c>
      <c r="D16" s="14">
        <v>2506</v>
      </c>
      <c r="E16" s="14">
        <v>192</v>
      </c>
      <c r="F16" s="14">
        <v>312</v>
      </c>
      <c r="G16" s="14">
        <v>27</v>
      </c>
    </row>
    <row r="17" spans="1:7" ht="15">
      <c r="A17" s="1">
        <v>13</v>
      </c>
      <c r="B17" s="1" t="s">
        <v>15</v>
      </c>
      <c r="C17" s="14">
        <f t="shared" si="0"/>
        <v>238</v>
      </c>
      <c r="D17" s="14">
        <v>0</v>
      </c>
      <c r="E17" s="14">
        <v>0</v>
      </c>
      <c r="F17" s="14">
        <v>238</v>
      </c>
      <c r="G17" s="14">
        <v>0</v>
      </c>
    </row>
    <row r="18" spans="1:7" ht="15">
      <c r="A18" s="1">
        <v>14</v>
      </c>
      <c r="B18" s="1" t="s">
        <v>16</v>
      </c>
      <c r="C18" s="14">
        <f t="shared" si="0"/>
        <v>1493</v>
      </c>
      <c r="D18" s="14">
        <v>1053</v>
      </c>
      <c r="E18" s="14">
        <v>0</v>
      </c>
      <c r="F18" s="14">
        <v>440</v>
      </c>
      <c r="G18" s="14">
        <v>0</v>
      </c>
    </row>
    <row r="19" spans="1:7" ht="15">
      <c r="A19" s="1">
        <v>15</v>
      </c>
      <c r="B19" s="1" t="s">
        <v>17</v>
      </c>
      <c r="C19" s="14">
        <f t="shared" si="0"/>
        <v>532</v>
      </c>
      <c r="D19" s="14">
        <v>429</v>
      </c>
      <c r="E19" s="14">
        <v>0</v>
      </c>
      <c r="F19" s="14">
        <v>103</v>
      </c>
      <c r="G19" s="14">
        <v>0</v>
      </c>
    </row>
    <row r="20" spans="1:7" ht="15">
      <c r="A20" s="1">
        <v>16</v>
      </c>
      <c r="B20" s="1" t="s">
        <v>18</v>
      </c>
      <c r="C20" s="14">
        <f t="shared" si="0"/>
        <v>1326</v>
      </c>
      <c r="D20" s="14">
        <v>1147</v>
      </c>
      <c r="E20" s="14">
        <v>0</v>
      </c>
      <c r="F20" s="14">
        <v>179</v>
      </c>
      <c r="G20" s="14">
        <v>0</v>
      </c>
    </row>
    <row r="21" spans="1:7" ht="15">
      <c r="A21" s="1">
        <v>17</v>
      </c>
      <c r="B21" s="1" t="s">
        <v>19</v>
      </c>
      <c r="C21" s="14">
        <f t="shared" si="0"/>
        <v>609</v>
      </c>
      <c r="D21" s="14">
        <v>585</v>
      </c>
      <c r="E21" s="14">
        <v>0</v>
      </c>
      <c r="F21" s="14">
        <v>24</v>
      </c>
      <c r="G21" s="14">
        <v>0</v>
      </c>
    </row>
    <row r="22" spans="1:7" ht="15">
      <c r="A22" s="1">
        <v>18</v>
      </c>
      <c r="B22" s="1" t="s">
        <v>20</v>
      </c>
      <c r="C22" s="14">
        <f t="shared" si="0"/>
        <v>1050</v>
      </c>
      <c r="D22" s="14">
        <v>761</v>
      </c>
      <c r="E22" s="14">
        <v>15</v>
      </c>
      <c r="F22" s="14">
        <v>274</v>
      </c>
      <c r="G22" s="14">
        <v>0</v>
      </c>
    </row>
    <row r="23" spans="1:7" ht="15">
      <c r="A23" s="1">
        <v>19</v>
      </c>
      <c r="B23" s="1" t="s">
        <v>21</v>
      </c>
      <c r="C23" s="14">
        <f t="shared" si="0"/>
        <v>559</v>
      </c>
      <c r="D23" s="14">
        <v>0</v>
      </c>
      <c r="E23" s="14">
        <v>0</v>
      </c>
      <c r="F23" s="14">
        <v>559</v>
      </c>
      <c r="G23" s="14">
        <v>0</v>
      </c>
    </row>
    <row r="24" spans="1:7" ht="15">
      <c r="A24" s="1">
        <v>20</v>
      </c>
      <c r="B24" s="1" t="s">
        <v>22</v>
      </c>
      <c r="C24" s="14">
        <f t="shared" si="0"/>
        <v>446</v>
      </c>
      <c r="D24" s="14">
        <v>301</v>
      </c>
      <c r="E24" s="14">
        <v>0</v>
      </c>
      <c r="F24" s="14">
        <v>145</v>
      </c>
      <c r="G24" s="14">
        <v>0</v>
      </c>
    </row>
    <row r="25" spans="1:7" ht="15">
      <c r="A25" s="1">
        <v>21</v>
      </c>
      <c r="B25" s="1" t="s">
        <v>23</v>
      </c>
      <c r="C25" s="14">
        <f t="shared" si="0"/>
        <v>388</v>
      </c>
      <c r="D25" s="14">
        <v>264</v>
      </c>
      <c r="E25" s="14">
        <v>0</v>
      </c>
      <c r="F25" s="14">
        <v>124</v>
      </c>
      <c r="G25" s="14">
        <v>0</v>
      </c>
    </row>
    <row r="26" spans="1:7" ht="15">
      <c r="A26" s="1">
        <v>22</v>
      </c>
      <c r="B26" s="1" t="s">
        <v>24</v>
      </c>
      <c r="C26" s="14">
        <f t="shared" si="0"/>
        <v>470</v>
      </c>
      <c r="D26" s="14">
        <v>342</v>
      </c>
      <c r="E26" s="14">
        <v>0</v>
      </c>
      <c r="F26" s="14">
        <v>128</v>
      </c>
      <c r="G26" s="14">
        <v>0</v>
      </c>
    </row>
    <row r="27" spans="1:7" ht="15">
      <c r="A27" s="1">
        <v>23</v>
      </c>
      <c r="B27" s="1" t="s">
        <v>25</v>
      </c>
      <c r="C27" s="14">
        <f t="shared" si="0"/>
        <v>846</v>
      </c>
      <c r="D27" s="14">
        <v>591</v>
      </c>
      <c r="E27" s="14">
        <v>41</v>
      </c>
      <c r="F27" s="14">
        <v>214</v>
      </c>
      <c r="G27" s="14">
        <v>0</v>
      </c>
    </row>
    <row r="28" spans="1:7" ht="15">
      <c r="A28" s="1">
        <v>24</v>
      </c>
      <c r="B28" s="1" t="s">
        <v>26</v>
      </c>
      <c r="C28" s="14">
        <f t="shared" si="0"/>
        <v>428</v>
      </c>
      <c r="D28" s="14">
        <v>72</v>
      </c>
      <c r="E28" s="14">
        <v>0</v>
      </c>
      <c r="F28" s="14">
        <v>356</v>
      </c>
      <c r="G28" s="14">
        <v>0</v>
      </c>
    </row>
    <row r="29" spans="1:7" ht="15">
      <c r="A29" s="1">
        <v>25</v>
      </c>
      <c r="B29" s="1" t="s">
        <v>27</v>
      </c>
      <c r="C29" s="14">
        <f t="shared" si="0"/>
        <v>1100</v>
      </c>
      <c r="D29" s="14">
        <v>580</v>
      </c>
      <c r="E29" s="14">
        <v>58</v>
      </c>
      <c r="F29" s="14">
        <v>462</v>
      </c>
      <c r="G29" s="14">
        <v>0</v>
      </c>
    </row>
    <row r="30" spans="1:7" ht="15">
      <c r="A30" s="1">
        <v>26</v>
      </c>
      <c r="B30" s="1" t="s">
        <v>28</v>
      </c>
      <c r="C30" s="14">
        <f t="shared" si="0"/>
        <v>1545</v>
      </c>
      <c r="D30" s="14">
        <v>904</v>
      </c>
      <c r="E30" s="14">
        <v>0</v>
      </c>
      <c r="F30" s="14">
        <v>641</v>
      </c>
      <c r="G30" s="14">
        <v>0</v>
      </c>
    </row>
    <row r="31" spans="1:7" ht="15">
      <c r="A31" s="1">
        <v>27</v>
      </c>
      <c r="B31" s="1" t="s">
        <v>29</v>
      </c>
      <c r="C31" s="14">
        <f t="shared" si="0"/>
        <v>184</v>
      </c>
      <c r="D31" s="14">
        <v>107</v>
      </c>
      <c r="E31" s="14">
        <v>20</v>
      </c>
      <c r="F31" s="14">
        <v>57</v>
      </c>
      <c r="G31" s="14">
        <v>0</v>
      </c>
    </row>
    <row r="32" spans="1:7" ht="15">
      <c r="A32" s="1">
        <v>28</v>
      </c>
      <c r="B32" s="1" t="s">
        <v>30</v>
      </c>
      <c r="C32" s="14">
        <f t="shared" si="0"/>
        <v>260</v>
      </c>
      <c r="D32" s="14">
        <v>260</v>
      </c>
      <c r="E32" s="14">
        <v>0</v>
      </c>
      <c r="F32" s="14">
        <v>0</v>
      </c>
      <c r="G32" s="14">
        <v>0</v>
      </c>
    </row>
    <row r="33" spans="1:7" ht="15">
      <c r="A33" s="1">
        <v>29</v>
      </c>
      <c r="B33" s="1" t="s">
        <v>31</v>
      </c>
      <c r="C33" s="14">
        <f t="shared" si="0"/>
        <v>612</v>
      </c>
      <c r="D33" s="14">
        <v>0</v>
      </c>
      <c r="E33" s="14">
        <v>0</v>
      </c>
      <c r="F33" s="14">
        <v>612</v>
      </c>
      <c r="G33" s="14">
        <v>0</v>
      </c>
    </row>
    <row r="34" spans="1:7" ht="15">
      <c r="A34" s="1">
        <v>30</v>
      </c>
      <c r="B34" s="1" t="s">
        <v>32</v>
      </c>
      <c r="C34" s="14">
        <f t="shared" si="0"/>
        <v>515</v>
      </c>
      <c r="D34" s="14">
        <v>503</v>
      </c>
      <c r="E34" s="14">
        <v>0</v>
      </c>
      <c r="F34" s="14">
        <v>12</v>
      </c>
      <c r="G34" s="14">
        <v>0</v>
      </c>
    </row>
    <row r="35" spans="1:7" s="17" customFormat="1" ht="15">
      <c r="A35" s="16">
        <v>31</v>
      </c>
      <c r="B35" s="16" t="s">
        <v>33</v>
      </c>
      <c r="C35" s="14">
        <f t="shared" si="0"/>
        <v>887</v>
      </c>
      <c r="D35" s="14">
        <v>648</v>
      </c>
      <c r="E35" s="14">
        <v>0</v>
      </c>
      <c r="F35" s="14">
        <v>239</v>
      </c>
      <c r="G35" s="14">
        <v>0</v>
      </c>
    </row>
    <row r="36" spans="1:7" ht="15">
      <c r="A36" s="1">
        <v>32</v>
      </c>
      <c r="B36" s="1" t="s">
        <v>34</v>
      </c>
      <c r="C36" s="14">
        <f t="shared" si="0"/>
        <v>1139</v>
      </c>
      <c r="D36" s="14">
        <v>890</v>
      </c>
      <c r="E36" s="14">
        <v>180</v>
      </c>
      <c r="F36" s="14">
        <v>69</v>
      </c>
      <c r="G36" s="14">
        <v>0</v>
      </c>
    </row>
    <row r="37" spans="1:7" ht="15">
      <c r="A37" s="1">
        <v>33</v>
      </c>
      <c r="B37" s="1" t="s">
        <v>35</v>
      </c>
      <c r="C37" s="14">
        <f t="shared" si="0"/>
        <v>1388</v>
      </c>
      <c r="D37" s="14">
        <v>1108</v>
      </c>
      <c r="E37" s="14">
        <v>61</v>
      </c>
      <c r="F37" s="14">
        <v>219</v>
      </c>
      <c r="G37" s="14">
        <v>0</v>
      </c>
    </row>
    <row r="38" spans="1:7" ht="15">
      <c r="A38" s="5"/>
      <c r="B38" s="5" t="s">
        <v>0</v>
      </c>
      <c r="C38" s="18">
        <f>SUM(C5:C37)</f>
        <v>54070</v>
      </c>
      <c r="D38" s="18">
        <f>SUM(D5:D37)</f>
        <v>41499</v>
      </c>
      <c r="E38" s="18">
        <f>SUM(E5:E37)</f>
        <v>3457</v>
      </c>
      <c r="F38" s="18">
        <f>SUM(F5:F37)</f>
        <v>9087</v>
      </c>
      <c r="G38" s="18">
        <f>SUM(G5:G37)</f>
        <v>27</v>
      </c>
    </row>
  </sheetData>
  <sheetProtection/>
  <mergeCells count="5">
    <mergeCell ref="B1:G1"/>
    <mergeCell ref="A3:A4"/>
    <mergeCell ref="B3:B4"/>
    <mergeCell ref="C3:C4"/>
    <mergeCell ref="D3:G3"/>
  </mergeCells>
  <printOptions horizontalCentered="1"/>
  <pageMargins left="0" right="0" top="0.47" bottom="0.44" header="0.31496062992125984" footer="0.3149606299212598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93.421875" style="0" customWidth="1"/>
    <col min="2" max="2" width="22.57421875" style="0" customWidth="1"/>
  </cols>
  <sheetData>
    <row r="1" spans="1:2" ht="18.75">
      <c r="A1" s="34" t="s">
        <v>82</v>
      </c>
      <c r="B1" s="20"/>
    </row>
    <row r="2" spans="1:2" s="21" customFormat="1" ht="18.75">
      <c r="A2" s="36" t="s">
        <v>75</v>
      </c>
      <c r="B2" s="37">
        <v>18425</v>
      </c>
    </row>
    <row r="3" spans="1:2" s="21" customFormat="1" ht="18.75">
      <c r="A3" s="36" t="s">
        <v>76</v>
      </c>
      <c r="B3" s="38">
        <v>12</v>
      </c>
    </row>
    <row r="4" spans="1:2" s="21" customFormat="1" ht="18.75">
      <c r="A4" s="36" t="s">
        <v>77</v>
      </c>
      <c r="B4" s="39">
        <v>4774</v>
      </c>
    </row>
    <row r="5" spans="1:2" s="21" customFormat="1" ht="18.75">
      <c r="A5" s="36" t="s">
        <v>78</v>
      </c>
      <c r="B5" s="40">
        <v>1.4</v>
      </c>
    </row>
    <row r="6" spans="1:2" s="21" customFormat="1" ht="18.75">
      <c r="A6" s="36" t="s">
        <v>79</v>
      </c>
      <c r="B6" s="50">
        <v>1.302</v>
      </c>
    </row>
    <row r="7" spans="1:2" s="21" customFormat="1" ht="18.75">
      <c r="A7" s="41" t="s">
        <v>74</v>
      </c>
      <c r="B7" s="42">
        <v>1923935874.783</v>
      </c>
    </row>
    <row r="8" spans="1:2" s="21" customFormat="1" ht="18.75">
      <c r="A8" s="36" t="s">
        <v>80</v>
      </c>
      <c r="B8" s="38">
        <f>data!C37</f>
        <v>54070</v>
      </c>
    </row>
    <row r="9" spans="1:2" s="21" customFormat="1" ht="18.75">
      <c r="A9" s="43" t="s">
        <v>73</v>
      </c>
      <c r="B9" s="51">
        <f>B7/B8</f>
        <v>35582.3169</v>
      </c>
    </row>
    <row r="10" ht="15">
      <c r="B10" s="35"/>
    </row>
    <row r="11" spans="1:2" s="21" customFormat="1" ht="18.75">
      <c r="A11" s="36" t="s">
        <v>81</v>
      </c>
      <c r="B11" s="52">
        <v>35582.31689269534</v>
      </c>
    </row>
  </sheetData>
  <sheetProtection/>
  <printOptions/>
  <pageMargins left="0.7086614173228347" right="0.7086614173228347" top="1.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9" sqref="A6:J9"/>
    </sheetView>
  </sheetViews>
  <sheetFormatPr defaultColWidth="9.140625" defaultRowHeight="15"/>
  <cols>
    <col min="1" max="1" width="4.28125" style="0" customWidth="1"/>
    <col min="2" max="2" width="33.421875" style="0" customWidth="1"/>
    <col min="3" max="3" width="32.28125" style="0" customWidth="1"/>
    <col min="4" max="4" width="28.57421875" style="0" customWidth="1"/>
    <col min="5" max="5" width="27.8515625" style="0" customWidth="1"/>
    <col min="6" max="6" width="28.00390625" style="0" customWidth="1"/>
    <col min="7" max="7" width="25.421875" style="0" customWidth="1"/>
    <col min="8" max="8" width="26.7109375" style="0" customWidth="1"/>
    <col min="9" max="9" width="23.57421875" style="0" customWidth="1"/>
    <col min="10" max="10" width="38.57421875" style="0" customWidth="1"/>
    <col min="11" max="11" width="36.28125" style="0" customWidth="1"/>
    <col min="12" max="12" width="26.140625" style="0" customWidth="1"/>
    <col min="13" max="13" width="20.7109375" style="0" customWidth="1"/>
    <col min="14" max="14" width="21.57421875" style="0" customWidth="1"/>
    <col min="15" max="16" width="23.140625" style="0" customWidth="1"/>
    <col min="17" max="17" width="22.28125" style="0" hidden="1" customWidth="1"/>
  </cols>
  <sheetData>
    <row r="1" spans="1:16" s="2" customFormat="1" ht="215.25" customHeight="1">
      <c r="A1" s="57" t="s">
        <v>2</v>
      </c>
      <c r="B1" s="57" t="s">
        <v>1</v>
      </c>
      <c r="C1" s="4" t="s">
        <v>45</v>
      </c>
      <c r="D1" s="4" t="s">
        <v>49</v>
      </c>
      <c r="E1" s="4" t="s">
        <v>50</v>
      </c>
      <c r="F1" s="4" t="s">
        <v>51</v>
      </c>
      <c r="G1" s="4" t="s">
        <v>47</v>
      </c>
      <c r="H1" s="4" t="s">
        <v>48</v>
      </c>
      <c r="I1" s="4" t="s">
        <v>52</v>
      </c>
      <c r="J1" s="4" t="s">
        <v>64</v>
      </c>
      <c r="K1" s="4" t="s">
        <v>46</v>
      </c>
      <c r="L1" s="59" t="s">
        <v>63</v>
      </c>
      <c r="M1" s="60"/>
      <c r="N1" s="60"/>
      <c r="O1" s="60"/>
      <c r="P1" s="61"/>
    </row>
    <row r="2" spans="1:16" s="2" customFormat="1" ht="21.75" customHeight="1">
      <c r="A2" s="58"/>
      <c r="B2" s="58"/>
      <c r="C2" s="3" t="s">
        <v>36</v>
      </c>
      <c r="D2" s="3" t="s">
        <v>37</v>
      </c>
      <c r="E2" s="3" t="s">
        <v>38</v>
      </c>
      <c r="F2" s="3" t="s">
        <v>39</v>
      </c>
      <c r="G2" s="3" t="s">
        <v>40</v>
      </c>
      <c r="H2" s="3" t="s">
        <v>41</v>
      </c>
      <c r="I2" s="3" t="s">
        <v>42</v>
      </c>
      <c r="J2" s="4" t="s">
        <v>43</v>
      </c>
      <c r="K2" s="4" t="s">
        <v>44</v>
      </c>
      <c r="L2" s="6" t="s">
        <v>53</v>
      </c>
      <c r="M2" s="6" t="s">
        <v>54</v>
      </c>
      <c r="N2" s="6" t="s">
        <v>55</v>
      </c>
      <c r="O2" s="6" t="s">
        <v>56</v>
      </c>
      <c r="P2" s="44" t="s">
        <v>62</v>
      </c>
    </row>
    <row r="3" spans="1:16" s="2" customFormat="1" ht="17.25" customHeight="1">
      <c r="A3" s="7"/>
      <c r="B3" s="8"/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 t="s">
        <v>57</v>
      </c>
      <c r="M3" s="9" t="s">
        <v>58</v>
      </c>
      <c r="N3" s="9" t="s">
        <v>59</v>
      </c>
      <c r="O3" s="9" t="s">
        <v>60</v>
      </c>
      <c r="P3" s="9" t="s">
        <v>61</v>
      </c>
    </row>
    <row r="4" spans="1:17" s="27" customFormat="1" ht="18.75">
      <c r="A4" s="23">
        <v>1</v>
      </c>
      <c r="B4" s="24" t="s">
        <v>3</v>
      </c>
      <c r="C4" s="25">
        <f>base!C5</f>
        <v>22170</v>
      </c>
      <c r="D4" s="25">
        <f>base!E5</f>
        <v>2303</v>
      </c>
      <c r="E4" s="25">
        <f>base!F5</f>
        <v>0</v>
      </c>
      <c r="F4" s="25">
        <f>base!G5</f>
        <v>0</v>
      </c>
      <c r="G4" s="26">
        <v>1.2</v>
      </c>
      <c r="H4" s="26">
        <v>1.25</v>
      </c>
      <c r="I4" s="45">
        <f>ROUND(J4/95*100,4)</f>
        <v>37455.0704</v>
      </c>
      <c r="J4" s="45">
        <f aca="true" t="shared" si="0" ref="J4:J36">$J$37</f>
        <v>35582.31689269534</v>
      </c>
      <c r="K4" s="45">
        <f>ROUND(I4*5/100,4)</f>
        <v>1872.7535</v>
      </c>
      <c r="L4" s="47">
        <f>ROUND((C4-D4-E4-F4)*I4,2)</f>
        <v>744119883.64</v>
      </c>
      <c r="M4" s="47">
        <f>ROUND(D4*(J4*G4+K4),2)</f>
        <v>102648242.28</v>
      </c>
      <c r="N4" s="47">
        <f>ROUND(E4*(J4*H4+K4),2)</f>
        <v>0</v>
      </c>
      <c r="O4" s="47">
        <f>ROUND(F4*(J4*G4*H4+K4),2)</f>
        <v>0</v>
      </c>
      <c r="P4" s="48">
        <f>ROUND(SUM(L4:O4),0)</f>
        <v>846768126</v>
      </c>
      <c r="Q4" s="48">
        <v>846768126</v>
      </c>
    </row>
    <row r="5" spans="1:17" s="27" customFormat="1" ht="18.75">
      <c r="A5" s="23">
        <v>2</v>
      </c>
      <c r="B5" s="24" t="s">
        <v>4</v>
      </c>
      <c r="C5" s="25">
        <f>base!C6</f>
        <v>3220</v>
      </c>
      <c r="D5" s="25">
        <f>base!E6</f>
        <v>317</v>
      </c>
      <c r="E5" s="25">
        <f>base!F6</f>
        <v>103</v>
      </c>
      <c r="F5" s="25">
        <f>base!G6</f>
        <v>0</v>
      </c>
      <c r="G5" s="26">
        <v>1.2</v>
      </c>
      <c r="H5" s="26">
        <v>1.25</v>
      </c>
      <c r="I5" s="45">
        <f aca="true" t="shared" si="1" ref="I5:I36">ROUND(J5/95*100,4)</f>
        <v>37455.0704</v>
      </c>
      <c r="J5" s="45">
        <f t="shared" si="0"/>
        <v>35582.31689269534</v>
      </c>
      <c r="K5" s="45">
        <f aca="true" t="shared" si="2" ref="K5:K36">ROUND(I5*5/100,4)</f>
        <v>1872.7535</v>
      </c>
      <c r="L5" s="47">
        <f aca="true" t="shared" si="3" ref="L5:L36">ROUND((C5-D5-E5-F5)*I5,2)</f>
        <v>104874197.12</v>
      </c>
      <c r="M5" s="47">
        <f aca="true" t="shared" si="4" ref="M5:M36">ROUND(D5*(J5*G5+K5),2)</f>
        <v>14129176.21</v>
      </c>
      <c r="N5" s="47">
        <f aca="true" t="shared" si="5" ref="N5:N36">ROUND(E5*(J5*H5+K5),2)</f>
        <v>4774116.91</v>
      </c>
      <c r="O5" s="47">
        <f aca="true" t="shared" si="6" ref="O5:O36">ROUND(F5*(J5*G5*H5+K5),2)</f>
        <v>0</v>
      </c>
      <c r="P5" s="48">
        <f aca="true" t="shared" si="7" ref="P5:P36">ROUND(SUM(L5:O5),0)</f>
        <v>123777490</v>
      </c>
      <c r="Q5" s="48">
        <v>123777490</v>
      </c>
    </row>
    <row r="6" spans="1:17" s="27" customFormat="1" ht="18.75">
      <c r="A6" s="23">
        <v>3</v>
      </c>
      <c r="B6" s="24" t="s">
        <v>5</v>
      </c>
      <c r="C6" s="25">
        <f>base!C7</f>
        <v>2060</v>
      </c>
      <c r="D6" s="25">
        <f>base!E7</f>
        <v>106</v>
      </c>
      <c r="E6" s="25">
        <f>base!F7</f>
        <v>0</v>
      </c>
      <c r="F6" s="25">
        <f>base!G7</f>
        <v>0</v>
      </c>
      <c r="G6" s="26">
        <v>1.2</v>
      </c>
      <c r="H6" s="26">
        <v>1.25</v>
      </c>
      <c r="I6" s="45">
        <f t="shared" si="1"/>
        <v>37455.0704</v>
      </c>
      <c r="J6" s="45">
        <f t="shared" si="0"/>
        <v>35582.31689269534</v>
      </c>
      <c r="K6" s="45">
        <f t="shared" si="2"/>
        <v>1872.7535</v>
      </c>
      <c r="L6" s="47">
        <f t="shared" si="3"/>
        <v>73187207.56</v>
      </c>
      <c r="M6" s="47">
        <f t="shared" si="4"/>
        <v>4724582.58</v>
      </c>
      <c r="N6" s="47">
        <f t="shared" si="5"/>
        <v>0</v>
      </c>
      <c r="O6" s="47">
        <f t="shared" si="6"/>
        <v>0</v>
      </c>
      <c r="P6" s="48">
        <f t="shared" si="7"/>
        <v>77911790</v>
      </c>
      <c r="Q6" s="48">
        <v>77911790</v>
      </c>
    </row>
    <row r="7" spans="1:17" s="27" customFormat="1" ht="18.75">
      <c r="A7" s="23">
        <v>4</v>
      </c>
      <c r="B7" s="24" t="s">
        <v>6</v>
      </c>
      <c r="C7" s="25">
        <f>base!C8</f>
        <v>930</v>
      </c>
      <c r="D7" s="25">
        <f>base!E8</f>
        <v>0</v>
      </c>
      <c r="E7" s="25">
        <f>base!F8</f>
        <v>0</v>
      </c>
      <c r="F7" s="25">
        <f>base!G8</f>
        <v>0</v>
      </c>
      <c r="G7" s="26">
        <v>1.2</v>
      </c>
      <c r="H7" s="26">
        <v>1.25</v>
      </c>
      <c r="I7" s="45">
        <f t="shared" si="1"/>
        <v>37455.0704</v>
      </c>
      <c r="J7" s="45">
        <f t="shared" si="0"/>
        <v>35582.31689269534</v>
      </c>
      <c r="K7" s="45">
        <f t="shared" si="2"/>
        <v>1872.7535</v>
      </c>
      <c r="L7" s="47">
        <f t="shared" si="3"/>
        <v>34833215.47</v>
      </c>
      <c r="M7" s="47">
        <f t="shared" si="4"/>
        <v>0</v>
      </c>
      <c r="N7" s="47">
        <f t="shared" si="5"/>
        <v>0</v>
      </c>
      <c r="O7" s="47">
        <f t="shared" si="6"/>
        <v>0</v>
      </c>
      <c r="P7" s="48">
        <f t="shared" si="7"/>
        <v>34833215</v>
      </c>
      <c r="Q7" s="48">
        <v>34833215</v>
      </c>
    </row>
    <row r="8" spans="1:17" s="27" customFormat="1" ht="18.75">
      <c r="A8" s="23">
        <v>5</v>
      </c>
      <c r="B8" s="24" t="s">
        <v>7</v>
      </c>
      <c r="C8" s="25">
        <f>base!C9</f>
        <v>1080</v>
      </c>
      <c r="D8" s="25">
        <f>base!E9</f>
        <v>69</v>
      </c>
      <c r="E8" s="25">
        <f>base!F9</f>
        <v>0</v>
      </c>
      <c r="F8" s="25">
        <f>base!G9</f>
        <v>0</v>
      </c>
      <c r="G8" s="26">
        <v>1.2</v>
      </c>
      <c r="H8" s="26">
        <v>1.25</v>
      </c>
      <c r="I8" s="45">
        <f t="shared" si="1"/>
        <v>37455.0704</v>
      </c>
      <c r="J8" s="45">
        <f t="shared" si="0"/>
        <v>35582.31689269534</v>
      </c>
      <c r="K8" s="45">
        <f t="shared" si="2"/>
        <v>1872.7535</v>
      </c>
      <c r="L8" s="47">
        <f t="shared" si="3"/>
        <v>37867076.17</v>
      </c>
      <c r="M8" s="47">
        <f t="shared" si="4"/>
        <v>3075435.83</v>
      </c>
      <c r="N8" s="47">
        <f t="shared" si="5"/>
        <v>0</v>
      </c>
      <c r="O8" s="47">
        <f t="shared" si="6"/>
        <v>0</v>
      </c>
      <c r="P8" s="48">
        <f t="shared" si="7"/>
        <v>40942512</v>
      </c>
      <c r="Q8" s="48">
        <v>40942512</v>
      </c>
    </row>
    <row r="9" spans="1:17" s="27" customFormat="1" ht="18.75">
      <c r="A9" s="23">
        <v>6</v>
      </c>
      <c r="B9" s="24" t="s">
        <v>8</v>
      </c>
      <c r="C9" s="25">
        <f>base!C10</f>
        <v>735</v>
      </c>
      <c r="D9" s="25">
        <f>base!E10</f>
        <v>95</v>
      </c>
      <c r="E9" s="25">
        <f>base!F10</f>
        <v>0</v>
      </c>
      <c r="F9" s="25">
        <f>base!G10</f>
        <v>0</v>
      </c>
      <c r="G9" s="26">
        <v>1.2</v>
      </c>
      <c r="H9" s="26">
        <v>1.25</v>
      </c>
      <c r="I9" s="45">
        <f t="shared" si="1"/>
        <v>37455.0704</v>
      </c>
      <c r="J9" s="45">
        <f t="shared" si="0"/>
        <v>35582.31689269534</v>
      </c>
      <c r="K9" s="45">
        <f t="shared" si="2"/>
        <v>1872.7535</v>
      </c>
      <c r="L9" s="47">
        <f t="shared" si="3"/>
        <v>23971245.06</v>
      </c>
      <c r="M9" s="47">
        <f t="shared" si="4"/>
        <v>4234295.71</v>
      </c>
      <c r="N9" s="47">
        <f t="shared" si="5"/>
        <v>0</v>
      </c>
      <c r="O9" s="47">
        <f t="shared" si="6"/>
        <v>0</v>
      </c>
      <c r="P9" s="48">
        <f t="shared" si="7"/>
        <v>28205541</v>
      </c>
      <c r="Q9" s="48">
        <v>28205541</v>
      </c>
    </row>
    <row r="10" spans="1:17" s="27" customFormat="1" ht="18.75">
      <c r="A10" s="23">
        <v>7</v>
      </c>
      <c r="B10" s="24" t="s">
        <v>9</v>
      </c>
      <c r="C10" s="25">
        <f>base!C11</f>
        <v>551</v>
      </c>
      <c r="D10" s="25">
        <f>base!E11</f>
        <v>0</v>
      </c>
      <c r="E10" s="25">
        <f>base!F11</f>
        <v>139</v>
      </c>
      <c r="F10" s="25">
        <f>base!G11</f>
        <v>0</v>
      </c>
      <c r="G10" s="26">
        <v>1.2</v>
      </c>
      <c r="H10" s="26">
        <v>1.25</v>
      </c>
      <c r="I10" s="45">
        <f t="shared" si="1"/>
        <v>37455.0704</v>
      </c>
      <c r="J10" s="45">
        <f t="shared" si="0"/>
        <v>35582.31689269534</v>
      </c>
      <c r="K10" s="45">
        <f t="shared" si="2"/>
        <v>1872.7535</v>
      </c>
      <c r="L10" s="47">
        <f t="shared" si="3"/>
        <v>15431489</v>
      </c>
      <c r="M10" s="47">
        <f t="shared" si="4"/>
        <v>0</v>
      </c>
      <c r="N10" s="47">
        <f t="shared" si="5"/>
        <v>6442740.3</v>
      </c>
      <c r="O10" s="47">
        <f t="shared" si="6"/>
        <v>0</v>
      </c>
      <c r="P10" s="48">
        <f t="shared" si="7"/>
        <v>21874229</v>
      </c>
      <c r="Q10" s="48">
        <v>21874229</v>
      </c>
    </row>
    <row r="11" spans="1:17" s="27" customFormat="1" ht="18.75">
      <c r="A11" s="23">
        <v>8</v>
      </c>
      <c r="B11" s="24" t="s">
        <v>10</v>
      </c>
      <c r="C11" s="25">
        <f>base!C12</f>
        <v>2232</v>
      </c>
      <c r="D11" s="25">
        <f>base!E12</f>
        <v>0</v>
      </c>
      <c r="E11" s="25">
        <f>base!F12</f>
        <v>2232</v>
      </c>
      <c r="F11" s="25">
        <f>base!G12</f>
        <v>0</v>
      </c>
      <c r="G11" s="26">
        <v>1.2</v>
      </c>
      <c r="H11" s="26">
        <v>1.25</v>
      </c>
      <c r="I11" s="45">
        <f t="shared" si="1"/>
        <v>37455.0704</v>
      </c>
      <c r="J11" s="45">
        <f t="shared" si="0"/>
        <v>35582.31689269534</v>
      </c>
      <c r="K11" s="45">
        <f t="shared" si="2"/>
        <v>1872.7535</v>
      </c>
      <c r="L11" s="47">
        <f t="shared" si="3"/>
        <v>0</v>
      </c>
      <c r="M11" s="47">
        <f t="shared" si="4"/>
        <v>0</v>
      </c>
      <c r="N11" s="47">
        <f t="shared" si="5"/>
        <v>103454649.94</v>
      </c>
      <c r="O11" s="47">
        <f t="shared" si="6"/>
        <v>0</v>
      </c>
      <c r="P11" s="48">
        <f t="shared" si="7"/>
        <v>103454650</v>
      </c>
      <c r="Q11" s="48">
        <v>103454650</v>
      </c>
    </row>
    <row r="12" spans="1:17" s="27" customFormat="1" ht="18.75">
      <c r="A12" s="23">
        <v>9</v>
      </c>
      <c r="B12" s="24" t="s">
        <v>11</v>
      </c>
      <c r="C12" s="25">
        <f>base!C13</f>
        <v>855</v>
      </c>
      <c r="D12" s="25">
        <f>base!E13</f>
        <v>0</v>
      </c>
      <c r="E12" s="25">
        <f>base!F13</f>
        <v>454</v>
      </c>
      <c r="F12" s="25">
        <f>base!G13</f>
        <v>0</v>
      </c>
      <c r="G12" s="26">
        <v>1.2</v>
      </c>
      <c r="H12" s="26">
        <v>1.25</v>
      </c>
      <c r="I12" s="45">
        <f t="shared" si="1"/>
        <v>37455.0704</v>
      </c>
      <c r="J12" s="45">
        <f t="shared" si="0"/>
        <v>35582.31689269534</v>
      </c>
      <c r="K12" s="45">
        <f t="shared" si="2"/>
        <v>1872.7535</v>
      </c>
      <c r="L12" s="47">
        <f t="shared" si="3"/>
        <v>15019483.23</v>
      </c>
      <c r="M12" s="47">
        <f t="shared" si="4"/>
        <v>0</v>
      </c>
      <c r="N12" s="47">
        <f t="shared" si="5"/>
        <v>21043194.93</v>
      </c>
      <c r="O12" s="47">
        <f t="shared" si="6"/>
        <v>0</v>
      </c>
      <c r="P12" s="48">
        <f t="shared" si="7"/>
        <v>36062678</v>
      </c>
      <c r="Q12" s="48">
        <v>36062678</v>
      </c>
    </row>
    <row r="13" spans="1:17" s="27" customFormat="1" ht="18.75">
      <c r="A13" s="23">
        <v>10</v>
      </c>
      <c r="B13" s="24" t="s">
        <v>12</v>
      </c>
      <c r="C13" s="25">
        <f>base!C14</f>
        <v>388</v>
      </c>
      <c r="D13" s="25">
        <f>base!E14</f>
        <v>0</v>
      </c>
      <c r="E13" s="25">
        <f>base!F14</f>
        <v>388</v>
      </c>
      <c r="F13" s="25">
        <f>base!G14</f>
        <v>0</v>
      </c>
      <c r="G13" s="26">
        <v>1.2</v>
      </c>
      <c r="H13" s="26">
        <v>1.25</v>
      </c>
      <c r="I13" s="45">
        <f t="shared" si="1"/>
        <v>37455.0704</v>
      </c>
      <c r="J13" s="45">
        <f t="shared" si="0"/>
        <v>35582.31689269534</v>
      </c>
      <c r="K13" s="45">
        <f t="shared" si="2"/>
        <v>1872.7535</v>
      </c>
      <c r="L13" s="47">
        <f t="shared" si="3"/>
        <v>0</v>
      </c>
      <c r="M13" s="47">
        <f t="shared" si="4"/>
        <v>0</v>
      </c>
      <c r="N13" s="47">
        <f t="shared" si="5"/>
        <v>17984052.05</v>
      </c>
      <c r="O13" s="47">
        <f t="shared" si="6"/>
        <v>0</v>
      </c>
      <c r="P13" s="48">
        <f t="shared" si="7"/>
        <v>17984052</v>
      </c>
      <c r="Q13" s="48">
        <v>17984052</v>
      </c>
    </row>
    <row r="14" spans="1:17" s="27" customFormat="1" ht="18.75">
      <c r="A14" s="23">
        <v>11</v>
      </c>
      <c r="B14" s="24" t="s">
        <v>13</v>
      </c>
      <c r="C14" s="25">
        <f>base!C15</f>
        <v>797</v>
      </c>
      <c r="D14" s="25">
        <f>base!E15</f>
        <v>0</v>
      </c>
      <c r="E14" s="25">
        <f>base!F15</f>
        <v>364</v>
      </c>
      <c r="F14" s="25">
        <f>base!G15</f>
        <v>0</v>
      </c>
      <c r="G14" s="26">
        <v>1.2</v>
      </c>
      <c r="H14" s="26">
        <v>1.25</v>
      </c>
      <c r="I14" s="45">
        <f t="shared" si="1"/>
        <v>37455.0704</v>
      </c>
      <c r="J14" s="45">
        <f t="shared" si="0"/>
        <v>35582.31689269534</v>
      </c>
      <c r="K14" s="45">
        <f t="shared" si="2"/>
        <v>1872.7535</v>
      </c>
      <c r="L14" s="47">
        <f t="shared" si="3"/>
        <v>16218045.48</v>
      </c>
      <c r="M14" s="47">
        <f t="shared" si="4"/>
        <v>0</v>
      </c>
      <c r="N14" s="47">
        <f t="shared" si="5"/>
        <v>16871636.46</v>
      </c>
      <c r="O14" s="47">
        <f t="shared" si="6"/>
        <v>0</v>
      </c>
      <c r="P14" s="48">
        <f t="shared" si="7"/>
        <v>33089682</v>
      </c>
      <c r="Q14" s="48">
        <v>33089682</v>
      </c>
    </row>
    <row r="15" spans="1:17" s="27" customFormat="1" ht="18.75">
      <c r="A15" s="23">
        <v>12</v>
      </c>
      <c r="B15" s="24" t="s">
        <v>14</v>
      </c>
      <c r="C15" s="25">
        <f>base!C16</f>
        <v>3037</v>
      </c>
      <c r="D15" s="25">
        <f>base!E16</f>
        <v>192</v>
      </c>
      <c r="E15" s="25">
        <f>base!F16</f>
        <v>312</v>
      </c>
      <c r="F15" s="25">
        <f>base!G16</f>
        <v>27</v>
      </c>
      <c r="G15" s="26">
        <v>1.2</v>
      </c>
      <c r="H15" s="26">
        <v>1.25</v>
      </c>
      <c r="I15" s="45">
        <f t="shared" si="1"/>
        <v>37455.0704</v>
      </c>
      <c r="J15" s="45">
        <f t="shared" si="0"/>
        <v>35582.31689269534</v>
      </c>
      <c r="K15" s="45">
        <f t="shared" si="2"/>
        <v>1872.7535</v>
      </c>
      <c r="L15" s="47">
        <f t="shared" si="3"/>
        <v>93862406.42</v>
      </c>
      <c r="M15" s="47">
        <f t="shared" si="4"/>
        <v>8557734.48</v>
      </c>
      <c r="N15" s="47">
        <f t="shared" si="5"/>
        <v>14461402.68</v>
      </c>
      <c r="O15" s="47">
        <f t="shared" si="6"/>
        <v>1491648.18</v>
      </c>
      <c r="P15" s="48">
        <f t="shared" si="7"/>
        <v>118373192</v>
      </c>
      <c r="Q15" s="48">
        <v>118373192</v>
      </c>
    </row>
    <row r="16" spans="1:17" s="27" customFormat="1" ht="18.75">
      <c r="A16" s="23">
        <v>13</v>
      </c>
      <c r="B16" s="24" t="s">
        <v>15</v>
      </c>
      <c r="C16" s="25">
        <f>base!C17</f>
        <v>238</v>
      </c>
      <c r="D16" s="25">
        <f>base!E17</f>
        <v>0</v>
      </c>
      <c r="E16" s="25">
        <f>base!F17</f>
        <v>238</v>
      </c>
      <c r="F16" s="25">
        <f>base!G17</f>
        <v>0</v>
      </c>
      <c r="G16" s="26">
        <v>1.2</v>
      </c>
      <c r="H16" s="26">
        <v>1.25</v>
      </c>
      <c r="I16" s="45">
        <f t="shared" si="1"/>
        <v>37455.0704</v>
      </c>
      <c r="J16" s="45">
        <f t="shared" si="0"/>
        <v>35582.31689269534</v>
      </c>
      <c r="K16" s="45">
        <f t="shared" si="2"/>
        <v>1872.7535</v>
      </c>
      <c r="L16" s="47">
        <f t="shared" si="3"/>
        <v>0</v>
      </c>
      <c r="M16" s="47">
        <f t="shared" si="4"/>
        <v>0</v>
      </c>
      <c r="N16" s="47">
        <f t="shared" si="5"/>
        <v>11031454.61</v>
      </c>
      <c r="O16" s="47">
        <f t="shared" si="6"/>
        <v>0</v>
      </c>
      <c r="P16" s="48">
        <f t="shared" si="7"/>
        <v>11031455</v>
      </c>
      <c r="Q16" s="48">
        <v>11031455</v>
      </c>
    </row>
    <row r="17" spans="1:17" s="27" customFormat="1" ht="18.75">
      <c r="A17" s="23">
        <v>14</v>
      </c>
      <c r="B17" s="24" t="s">
        <v>16</v>
      </c>
      <c r="C17" s="25">
        <f>base!C18</f>
        <v>1493</v>
      </c>
      <c r="D17" s="25">
        <f>base!E18</f>
        <v>0</v>
      </c>
      <c r="E17" s="25">
        <f>base!F18</f>
        <v>440</v>
      </c>
      <c r="F17" s="25">
        <f>base!G18</f>
        <v>0</v>
      </c>
      <c r="G17" s="26">
        <v>1.2</v>
      </c>
      <c r="H17" s="26">
        <v>1.25</v>
      </c>
      <c r="I17" s="45">
        <f t="shared" si="1"/>
        <v>37455.0704</v>
      </c>
      <c r="J17" s="45">
        <f t="shared" si="0"/>
        <v>35582.31689269534</v>
      </c>
      <c r="K17" s="45">
        <f t="shared" si="2"/>
        <v>1872.7535</v>
      </c>
      <c r="L17" s="47">
        <f t="shared" si="3"/>
        <v>39440189.13</v>
      </c>
      <c r="M17" s="47">
        <f t="shared" si="4"/>
        <v>0</v>
      </c>
      <c r="N17" s="47">
        <f t="shared" si="5"/>
        <v>20394285.83</v>
      </c>
      <c r="O17" s="47">
        <f t="shared" si="6"/>
        <v>0</v>
      </c>
      <c r="P17" s="48">
        <f t="shared" si="7"/>
        <v>59834475</v>
      </c>
      <c r="Q17" s="48">
        <v>59834475</v>
      </c>
    </row>
    <row r="18" spans="1:17" s="27" customFormat="1" ht="18.75">
      <c r="A18" s="23">
        <v>15</v>
      </c>
      <c r="B18" s="24" t="s">
        <v>17</v>
      </c>
      <c r="C18" s="25">
        <f>base!C19</f>
        <v>532</v>
      </c>
      <c r="D18" s="25">
        <f>base!E19</f>
        <v>0</v>
      </c>
      <c r="E18" s="25">
        <f>base!F19</f>
        <v>103</v>
      </c>
      <c r="F18" s="25">
        <f>base!G19</f>
        <v>0</v>
      </c>
      <c r="G18" s="26">
        <v>1.2</v>
      </c>
      <c r="H18" s="26">
        <v>1.25</v>
      </c>
      <c r="I18" s="45">
        <f t="shared" si="1"/>
        <v>37455.0704</v>
      </c>
      <c r="J18" s="45">
        <f t="shared" si="0"/>
        <v>35582.31689269534</v>
      </c>
      <c r="K18" s="45">
        <f t="shared" si="2"/>
        <v>1872.7535</v>
      </c>
      <c r="L18" s="47">
        <f t="shared" si="3"/>
        <v>16068225.2</v>
      </c>
      <c r="M18" s="47">
        <f t="shared" si="4"/>
        <v>0</v>
      </c>
      <c r="N18" s="47">
        <f t="shared" si="5"/>
        <v>4774116.91</v>
      </c>
      <c r="O18" s="47">
        <f t="shared" si="6"/>
        <v>0</v>
      </c>
      <c r="P18" s="48">
        <f t="shared" si="7"/>
        <v>20842342</v>
      </c>
      <c r="Q18" s="48">
        <v>20842342</v>
      </c>
    </row>
    <row r="19" spans="1:17" s="27" customFormat="1" ht="18.75">
      <c r="A19" s="23">
        <v>16</v>
      </c>
      <c r="B19" s="24" t="s">
        <v>18</v>
      </c>
      <c r="C19" s="25">
        <f>base!C20</f>
        <v>1326</v>
      </c>
      <c r="D19" s="25">
        <f>base!E20</f>
        <v>0</v>
      </c>
      <c r="E19" s="25">
        <f>base!F20</f>
        <v>179</v>
      </c>
      <c r="F19" s="25">
        <f>base!G20</f>
        <v>0</v>
      </c>
      <c r="G19" s="26">
        <v>1.2</v>
      </c>
      <c r="H19" s="26">
        <v>1.25</v>
      </c>
      <c r="I19" s="45">
        <f t="shared" si="1"/>
        <v>37455.0704</v>
      </c>
      <c r="J19" s="45">
        <f t="shared" si="0"/>
        <v>35582.31689269534</v>
      </c>
      <c r="K19" s="45">
        <f t="shared" si="2"/>
        <v>1872.7535</v>
      </c>
      <c r="L19" s="47">
        <f t="shared" si="3"/>
        <v>42960965.75</v>
      </c>
      <c r="M19" s="47">
        <f t="shared" si="4"/>
        <v>0</v>
      </c>
      <c r="N19" s="47">
        <f t="shared" si="5"/>
        <v>8296766.28</v>
      </c>
      <c r="O19" s="47">
        <f t="shared" si="6"/>
        <v>0</v>
      </c>
      <c r="P19" s="48">
        <f t="shared" si="7"/>
        <v>51257732</v>
      </c>
      <c r="Q19" s="48">
        <v>51257732</v>
      </c>
    </row>
    <row r="20" spans="1:17" s="27" customFormat="1" ht="18.75">
      <c r="A20" s="23">
        <v>17</v>
      </c>
      <c r="B20" s="24" t="s">
        <v>19</v>
      </c>
      <c r="C20" s="25">
        <f>base!C21</f>
        <v>609</v>
      </c>
      <c r="D20" s="25">
        <f>base!E21</f>
        <v>0</v>
      </c>
      <c r="E20" s="25">
        <f>base!F21</f>
        <v>24</v>
      </c>
      <c r="F20" s="25">
        <f>base!G21</f>
        <v>0</v>
      </c>
      <c r="G20" s="26">
        <v>1.2</v>
      </c>
      <c r="H20" s="26">
        <v>1.25</v>
      </c>
      <c r="I20" s="45">
        <f t="shared" si="1"/>
        <v>37455.0704</v>
      </c>
      <c r="J20" s="45">
        <f t="shared" si="0"/>
        <v>35582.31689269534</v>
      </c>
      <c r="K20" s="45">
        <f t="shared" si="2"/>
        <v>1872.7535</v>
      </c>
      <c r="L20" s="47">
        <f t="shared" si="3"/>
        <v>21911216.18</v>
      </c>
      <c r="M20" s="47">
        <f t="shared" si="4"/>
        <v>0</v>
      </c>
      <c r="N20" s="47">
        <f t="shared" si="5"/>
        <v>1112415.59</v>
      </c>
      <c r="O20" s="47">
        <f t="shared" si="6"/>
        <v>0</v>
      </c>
      <c r="P20" s="48">
        <f t="shared" si="7"/>
        <v>23023632</v>
      </c>
      <c r="Q20" s="48">
        <v>23023632</v>
      </c>
    </row>
    <row r="21" spans="1:17" s="27" customFormat="1" ht="18.75">
      <c r="A21" s="23">
        <v>18</v>
      </c>
      <c r="B21" s="24" t="s">
        <v>20</v>
      </c>
      <c r="C21" s="25">
        <f>base!C22</f>
        <v>1050</v>
      </c>
      <c r="D21" s="25">
        <f>base!E22</f>
        <v>15</v>
      </c>
      <c r="E21" s="25">
        <f>base!F22</f>
        <v>274</v>
      </c>
      <c r="F21" s="25">
        <f>base!G22</f>
        <v>0</v>
      </c>
      <c r="G21" s="26">
        <v>1.2</v>
      </c>
      <c r="H21" s="26">
        <v>1.25</v>
      </c>
      <c r="I21" s="45">
        <f t="shared" si="1"/>
        <v>37455.0704</v>
      </c>
      <c r="J21" s="45">
        <f t="shared" si="0"/>
        <v>35582.31689269534</v>
      </c>
      <c r="K21" s="45">
        <f t="shared" si="2"/>
        <v>1872.7535</v>
      </c>
      <c r="L21" s="47">
        <f t="shared" si="3"/>
        <v>28503308.57</v>
      </c>
      <c r="M21" s="47">
        <f t="shared" si="4"/>
        <v>668573.01</v>
      </c>
      <c r="N21" s="47">
        <f t="shared" si="5"/>
        <v>12700077.99</v>
      </c>
      <c r="O21" s="47">
        <f t="shared" si="6"/>
        <v>0</v>
      </c>
      <c r="P21" s="48">
        <f t="shared" si="7"/>
        <v>41871960</v>
      </c>
      <c r="Q21" s="48">
        <v>41871960</v>
      </c>
    </row>
    <row r="22" spans="1:17" s="27" customFormat="1" ht="18.75">
      <c r="A22" s="23">
        <v>19</v>
      </c>
      <c r="B22" s="24" t="s">
        <v>21</v>
      </c>
      <c r="C22" s="25">
        <f>base!C23</f>
        <v>559</v>
      </c>
      <c r="D22" s="25">
        <f>base!E23</f>
        <v>0</v>
      </c>
      <c r="E22" s="25">
        <f>base!F23</f>
        <v>559</v>
      </c>
      <c r="F22" s="25">
        <f>base!G23</f>
        <v>0</v>
      </c>
      <c r="G22" s="26">
        <v>1.2</v>
      </c>
      <c r="H22" s="26">
        <v>1.25</v>
      </c>
      <c r="I22" s="45">
        <f t="shared" si="1"/>
        <v>37455.0704</v>
      </c>
      <c r="J22" s="45">
        <f t="shared" si="0"/>
        <v>35582.31689269534</v>
      </c>
      <c r="K22" s="45">
        <f t="shared" si="2"/>
        <v>1872.7535</v>
      </c>
      <c r="L22" s="47">
        <f t="shared" si="3"/>
        <v>0</v>
      </c>
      <c r="M22" s="47">
        <f t="shared" si="4"/>
        <v>0</v>
      </c>
      <c r="N22" s="47">
        <f t="shared" si="5"/>
        <v>25910013.14</v>
      </c>
      <c r="O22" s="47">
        <f t="shared" si="6"/>
        <v>0</v>
      </c>
      <c r="P22" s="48">
        <f t="shared" si="7"/>
        <v>25910013</v>
      </c>
      <c r="Q22" s="48">
        <v>25910013</v>
      </c>
    </row>
    <row r="23" spans="1:17" s="27" customFormat="1" ht="18.75">
      <c r="A23" s="23">
        <v>20</v>
      </c>
      <c r="B23" s="24" t="s">
        <v>22</v>
      </c>
      <c r="C23" s="25">
        <f>base!C24</f>
        <v>446</v>
      </c>
      <c r="D23" s="25">
        <f>base!E24</f>
        <v>0</v>
      </c>
      <c r="E23" s="25">
        <f>base!F24</f>
        <v>145</v>
      </c>
      <c r="F23" s="25">
        <f>base!G24</f>
        <v>0</v>
      </c>
      <c r="G23" s="26">
        <v>1.2</v>
      </c>
      <c r="H23" s="26">
        <v>1.25</v>
      </c>
      <c r="I23" s="45">
        <f t="shared" si="1"/>
        <v>37455.0704</v>
      </c>
      <c r="J23" s="45">
        <f t="shared" si="0"/>
        <v>35582.31689269534</v>
      </c>
      <c r="K23" s="45">
        <f t="shared" si="2"/>
        <v>1872.7535</v>
      </c>
      <c r="L23" s="47">
        <f t="shared" si="3"/>
        <v>11273976.19</v>
      </c>
      <c r="M23" s="47">
        <f t="shared" si="4"/>
        <v>0</v>
      </c>
      <c r="N23" s="47">
        <f t="shared" si="5"/>
        <v>6720844.19</v>
      </c>
      <c r="O23" s="47">
        <f t="shared" si="6"/>
        <v>0</v>
      </c>
      <c r="P23" s="48">
        <f t="shared" si="7"/>
        <v>17994820</v>
      </c>
      <c r="Q23" s="48">
        <v>17994820</v>
      </c>
    </row>
    <row r="24" spans="1:17" s="27" customFormat="1" ht="18.75">
      <c r="A24" s="23">
        <v>21</v>
      </c>
      <c r="B24" s="24" t="s">
        <v>23</v>
      </c>
      <c r="C24" s="25">
        <f>base!C25</f>
        <v>388</v>
      </c>
      <c r="D24" s="25">
        <f>base!E25</f>
        <v>0</v>
      </c>
      <c r="E24" s="25">
        <f>base!F25</f>
        <v>124</v>
      </c>
      <c r="F24" s="25">
        <f>base!G25</f>
        <v>0</v>
      </c>
      <c r="G24" s="26">
        <v>1.2</v>
      </c>
      <c r="H24" s="26">
        <v>1.25</v>
      </c>
      <c r="I24" s="45">
        <f t="shared" si="1"/>
        <v>37455.0704</v>
      </c>
      <c r="J24" s="45">
        <f t="shared" si="0"/>
        <v>35582.31689269534</v>
      </c>
      <c r="K24" s="45">
        <f t="shared" si="2"/>
        <v>1872.7535</v>
      </c>
      <c r="L24" s="47">
        <f t="shared" si="3"/>
        <v>9888138.59</v>
      </c>
      <c r="M24" s="47">
        <f t="shared" si="4"/>
        <v>0</v>
      </c>
      <c r="N24" s="47">
        <f t="shared" si="5"/>
        <v>5747480.55</v>
      </c>
      <c r="O24" s="47">
        <f t="shared" si="6"/>
        <v>0</v>
      </c>
      <c r="P24" s="48">
        <f t="shared" si="7"/>
        <v>15635619</v>
      </c>
      <c r="Q24" s="48">
        <v>15635619</v>
      </c>
    </row>
    <row r="25" spans="1:17" s="27" customFormat="1" ht="18.75">
      <c r="A25" s="23">
        <v>22</v>
      </c>
      <c r="B25" s="24" t="s">
        <v>24</v>
      </c>
      <c r="C25" s="25">
        <f>base!C26</f>
        <v>470</v>
      </c>
      <c r="D25" s="25">
        <f>base!E26</f>
        <v>0</v>
      </c>
      <c r="E25" s="25">
        <f>base!F26</f>
        <v>128</v>
      </c>
      <c r="F25" s="25">
        <f>base!G26</f>
        <v>0</v>
      </c>
      <c r="G25" s="26">
        <v>1.2</v>
      </c>
      <c r="H25" s="26">
        <v>1.25</v>
      </c>
      <c r="I25" s="45">
        <f t="shared" si="1"/>
        <v>37455.0704</v>
      </c>
      <c r="J25" s="45">
        <f t="shared" si="0"/>
        <v>35582.31689269534</v>
      </c>
      <c r="K25" s="45">
        <f t="shared" si="2"/>
        <v>1872.7535</v>
      </c>
      <c r="L25" s="47">
        <f t="shared" si="3"/>
        <v>12809634.08</v>
      </c>
      <c r="M25" s="47">
        <f t="shared" si="4"/>
        <v>0</v>
      </c>
      <c r="N25" s="47">
        <f t="shared" si="5"/>
        <v>5932883.15</v>
      </c>
      <c r="O25" s="47">
        <f t="shared" si="6"/>
        <v>0</v>
      </c>
      <c r="P25" s="48">
        <f t="shared" si="7"/>
        <v>18742517</v>
      </c>
      <c r="Q25" s="48">
        <v>18742517</v>
      </c>
    </row>
    <row r="26" spans="1:17" s="27" customFormat="1" ht="18.75">
      <c r="A26" s="23">
        <v>23</v>
      </c>
      <c r="B26" s="24" t="s">
        <v>25</v>
      </c>
      <c r="C26" s="25">
        <f>base!C27</f>
        <v>846</v>
      </c>
      <c r="D26" s="25">
        <f>base!E27</f>
        <v>41</v>
      </c>
      <c r="E26" s="25">
        <f>base!F27</f>
        <v>214</v>
      </c>
      <c r="F26" s="25">
        <f>base!G27</f>
        <v>0</v>
      </c>
      <c r="G26" s="26">
        <v>1.2</v>
      </c>
      <c r="H26" s="26">
        <v>1.25</v>
      </c>
      <c r="I26" s="45">
        <f t="shared" si="1"/>
        <v>37455.0704</v>
      </c>
      <c r="J26" s="45">
        <f t="shared" si="0"/>
        <v>35582.31689269534</v>
      </c>
      <c r="K26" s="45">
        <f t="shared" si="2"/>
        <v>1872.7535</v>
      </c>
      <c r="L26" s="47">
        <f t="shared" si="3"/>
        <v>22135946.61</v>
      </c>
      <c r="M26" s="47">
        <f t="shared" si="4"/>
        <v>1827432.88</v>
      </c>
      <c r="N26" s="47">
        <f t="shared" si="5"/>
        <v>9919039.02</v>
      </c>
      <c r="O26" s="47">
        <f t="shared" si="6"/>
        <v>0</v>
      </c>
      <c r="P26" s="48">
        <f t="shared" si="7"/>
        <v>33882419</v>
      </c>
      <c r="Q26" s="48">
        <v>33882419</v>
      </c>
    </row>
    <row r="27" spans="1:17" s="27" customFormat="1" ht="18.75">
      <c r="A27" s="23">
        <v>24</v>
      </c>
      <c r="B27" s="24" t="s">
        <v>26</v>
      </c>
      <c r="C27" s="25">
        <f>base!C28</f>
        <v>428</v>
      </c>
      <c r="D27" s="25">
        <f>base!E28</f>
        <v>0</v>
      </c>
      <c r="E27" s="25">
        <f>base!F28</f>
        <v>356</v>
      </c>
      <c r="F27" s="25">
        <f>base!G28</f>
        <v>0</v>
      </c>
      <c r="G27" s="26">
        <v>1.2</v>
      </c>
      <c r="H27" s="26">
        <v>1.25</v>
      </c>
      <c r="I27" s="45">
        <f t="shared" si="1"/>
        <v>37455.0704</v>
      </c>
      <c r="J27" s="45">
        <f t="shared" si="0"/>
        <v>35582.31689269534</v>
      </c>
      <c r="K27" s="45">
        <f t="shared" si="2"/>
        <v>1872.7535</v>
      </c>
      <c r="L27" s="47">
        <f t="shared" si="3"/>
        <v>2696765.07</v>
      </c>
      <c r="M27" s="47">
        <f t="shared" si="4"/>
        <v>0</v>
      </c>
      <c r="N27" s="47">
        <f t="shared" si="5"/>
        <v>16500831.26</v>
      </c>
      <c r="O27" s="47">
        <f t="shared" si="6"/>
        <v>0</v>
      </c>
      <c r="P27" s="48">
        <f t="shared" si="7"/>
        <v>19197596</v>
      </c>
      <c r="Q27" s="48">
        <v>19197596</v>
      </c>
    </row>
    <row r="28" spans="1:17" s="27" customFormat="1" ht="18.75">
      <c r="A28" s="23">
        <v>25</v>
      </c>
      <c r="B28" s="24" t="s">
        <v>27</v>
      </c>
      <c r="C28" s="25">
        <f>base!C29</f>
        <v>1100</v>
      </c>
      <c r="D28" s="25">
        <f>base!E29</f>
        <v>58</v>
      </c>
      <c r="E28" s="25">
        <f>base!F29</f>
        <v>462</v>
      </c>
      <c r="F28" s="25">
        <f>base!G29</f>
        <v>0</v>
      </c>
      <c r="G28" s="26">
        <v>1.2</v>
      </c>
      <c r="H28" s="26">
        <v>1.25</v>
      </c>
      <c r="I28" s="45">
        <f t="shared" si="1"/>
        <v>37455.0704</v>
      </c>
      <c r="J28" s="45">
        <f t="shared" si="0"/>
        <v>35582.31689269534</v>
      </c>
      <c r="K28" s="45">
        <f t="shared" si="2"/>
        <v>1872.7535</v>
      </c>
      <c r="L28" s="47">
        <f t="shared" si="3"/>
        <v>21723940.83</v>
      </c>
      <c r="M28" s="47">
        <f t="shared" si="4"/>
        <v>2585148.96</v>
      </c>
      <c r="N28" s="47">
        <f t="shared" si="5"/>
        <v>21414000.12</v>
      </c>
      <c r="O28" s="47">
        <f t="shared" si="6"/>
        <v>0</v>
      </c>
      <c r="P28" s="48">
        <f t="shared" si="7"/>
        <v>45723090</v>
      </c>
      <c r="Q28" s="48">
        <v>45723090</v>
      </c>
    </row>
    <row r="29" spans="1:17" s="27" customFormat="1" ht="18.75">
      <c r="A29" s="23">
        <v>26</v>
      </c>
      <c r="B29" s="24" t="s">
        <v>28</v>
      </c>
      <c r="C29" s="25">
        <f>base!C30</f>
        <v>1545</v>
      </c>
      <c r="D29" s="25">
        <f>base!E30</f>
        <v>0</v>
      </c>
      <c r="E29" s="25">
        <f>base!F30</f>
        <v>641</v>
      </c>
      <c r="F29" s="25">
        <f>base!G30</f>
        <v>0</v>
      </c>
      <c r="G29" s="26">
        <v>1.2</v>
      </c>
      <c r="H29" s="26">
        <v>1.25</v>
      </c>
      <c r="I29" s="45">
        <f t="shared" si="1"/>
        <v>37455.0704</v>
      </c>
      <c r="J29" s="45">
        <f t="shared" si="0"/>
        <v>35582.31689269534</v>
      </c>
      <c r="K29" s="45">
        <f t="shared" si="2"/>
        <v>1872.7535</v>
      </c>
      <c r="L29" s="47">
        <f t="shared" si="3"/>
        <v>33859383.64</v>
      </c>
      <c r="M29" s="47">
        <f t="shared" si="4"/>
        <v>0</v>
      </c>
      <c r="N29" s="47">
        <f t="shared" si="5"/>
        <v>29710766.4</v>
      </c>
      <c r="O29" s="47">
        <f t="shared" si="6"/>
        <v>0</v>
      </c>
      <c r="P29" s="48">
        <f t="shared" si="7"/>
        <v>63570150</v>
      </c>
      <c r="Q29" s="48">
        <v>63570150</v>
      </c>
    </row>
    <row r="30" spans="1:17" s="27" customFormat="1" ht="18.75">
      <c r="A30" s="23">
        <v>27</v>
      </c>
      <c r="B30" s="24" t="s">
        <v>29</v>
      </c>
      <c r="C30" s="25">
        <f>base!C31</f>
        <v>184</v>
      </c>
      <c r="D30" s="25">
        <f>base!E31</f>
        <v>20</v>
      </c>
      <c r="E30" s="25">
        <f>base!F31</f>
        <v>57</v>
      </c>
      <c r="F30" s="25">
        <f>base!G31</f>
        <v>0</v>
      </c>
      <c r="G30" s="26">
        <v>1.2</v>
      </c>
      <c r="H30" s="26">
        <v>1.25</v>
      </c>
      <c r="I30" s="45">
        <f t="shared" si="1"/>
        <v>37455.0704</v>
      </c>
      <c r="J30" s="45">
        <f t="shared" si="0"/>
        <v>35582.31689269534</v>
      </c>
      <c r="K30" s="45">
        <f t="shared" si="2"/>
        <v>1872.7535</v>
      </c>
      <c r="L30" s="47">
        <f t="shared" si="3"/>
        <v>4007692.53</v>
      </c>
      <c r="M30" s="47">
        <f t="shared" si="4"/>
        <v>891430.68</v>
      </c>
      <c r="N30" s="47">
        <f t="shared" si="5"/>
        <v>2641987.03</v>
      </c>
      <c r="O30" s="47">
        <f t="shared" si="6"/>
        <v>0</v>
      </c>
      <c r="P30" s="48">
        <f t="shared" si="7"/>
        <v>7541110</v>
      </c>
      <c r="Q30" s="48">
        <v>7541110</v>
      </c>
    </row>
    <row r="31" spans="1:17" s="27" customFormat="1" ht="18.75">
      <c r="A31" s="23">
        <v>28</v>
      </c>
      <c r="B31" s="24" t="s">
        <v>30</v>
      </c>
      <c r="C31" s="25">
        <f>base!C32</f>
        <v>260</v>
      </c>
      <c r="D31" s="25">
        <f>base!E32</f>
        <v>0</v>
      </c>
      <c r="E31" s="25">
        <f>base!F32</f>
        <v>0</v>
      </c>
      <c r="F31" s="25">
        <f>base!G32</f>
        <v>0</v>
      </c>
      <c r="G31" s="26">
        <v>1.2</v>
      </c>
      <c r="H31" s="26">
        <v>1.25</v>
      </c>
      <c r="I31" s="45">
        <f t="shared" si="1"/>
        <v>37455.0704</v>
      </c>
      <c r="J31" s="45">
        <f t="shared" si="0"/>
        <v>35582.31689269534</v>
      </c>
      <c r="K31" s="45">
        <f t="shared" si="2"/>
        <v>1872.7535</v>
      </c>
      <c r="L31" s="47">
        <f t="shared" si="3"/>
        <v>9738318.3</v>
      </c>
      <c r="M31" s="47">
        <f t="shared" si="4"/>
        <v>0</v>
      </c>
      <c r="N31" s="47">
        <f t="shared" si="5"/>
        <v>0</v>
      </c>
      <c r="O31" s="47">
        <f t="shared" si="6"/>
        <v>0</v>
      </c>
      <c r="P31" s="48">
        <f t="shared" si="7"/>
        <v>9738318</v>
      </c>
      <c r="Q31" s="48">
        <v>9738318</v>
      </c>
    </row>
    <row r="32" spans="1:17" s="27" customFormat="1" ht="18.75">
      <c r="A32" s="23">
        <v>29</v>
      </c>
      <c r="B32" s="24" t="s">
        <v>31</v>
      </c>
      <c r="C32" s="25">
        <f>base!C33</f>
        <v>612</v>
      </c>
      <c r="D32" s="25">
        <f>base!E33</f>
        <v>0</v>
      </c>
      <c r="E32" s="25">
        <f>base!F33</f>
        <v>612</v>
      </c>
      <c r="F32" s="25">
        <f>base!G33</f>
        <v>0</v>
      </c>
      <c r="G32" s="26">
        <v>1.2</v>
      </c>
      <c r="H32" s="26">
        <v>1.25</v>
      </c>
      <c r="I32" s="45">
        <f t="shared" si="1"/>
        <v>37455.0704</v>
      </c>
      <c r="J32" s="45">
        <f t="shared" si="0"/>
        <v>35582.31689269534</v>
      </c>
      <c r="K32" s="45">
        <f t="shared" si="2"/>
        <v>1872.7535</v>
      </c>
      <c r="L32" s="47">
        <f t="shared" si="3"/>
        <v>0</v>
      </c>
      <c r="M32" s="47">
        <f t="shared" si="4"/>
        <v>0</v>
      </c>
      <c r="N32" s="47">
        <f t="shared" si="5"/>
        <v>28366597.56</v>
      </c>
      <c r="O32" s="47">
        <f t="shared" si="6"/>
        <v>0</v>
      </c>
      <c r="P32" s="48">
        <f t="shared" si="7"/>
        <v>28366598</v>
      </c>
      <c r="Q32" s="48">
        <v>28366598</v>
      </c>
    </row>
    <row r="33" spans="1:17" s="27" customFormat="1" ht="18.75">
      <c r="A33" s="23">
        <v>30</v>
      </c>
      <c r="B33" s="24" t="s">
        <v>32</v>
      </c>
      <c r="C33" s="25">
        <f>base!C34</f>
        <v>515</v>
      </c>
      <c r="D33" s="25">
        <f>base!E34</f>
        <v>0</v>
      </c>
      <c r="E33" s="25">
        <f>base!F34</f>
        <v>12</v>
      </c>
      <c r="F33" s="25">
        <f>base!G34</f>
        <v>0</v>
      </c>
      <c r="G33" s="26">
        <v>1.2</v>
      </c>
      <c r="H33" s="26">
        <v>1.25</v>
      </c>
      <c r="I33" s="45">
        <f t="shared" si="1"/>
        <v>37455.0704</v>
      </c>
      <c r="J33" s="45">
        <f t="shared" si="0"/>
        <v>35582.31689269534</v>
      </c>
      <c r="K33" s="45">
        <f t="shared" si="2"/>
        <v>1872.7535</v>
      </c>
      <c r="L33" s="47">
        <f t="shared" si="3"/>
        <v>18839900.41</v>
      </c>
      <c r="M33" s="47">
        <f t="shared" si="4"/>
        <v>0</v>
      </c>
      <c r="N33" s="47">
        <f t="shared" si="5"/>
        <v>556207.8</v>
      </c>
      <c r="O33" s="47">
        <f t="shared" si="6"/>
        <v>0</v>
      </c>
      <c r="P33" s="48">
        <f t="shared" si="7"/>
        <v>19396108</v>
      </c>
      <c r="Q33" s="48">
        <v>19396108</v>
      </c>
    </row>
    <row r="34" spans="1:17" s="27" customFormat="1" ht="18.75">
      <c r="A34" s="23">
        <v>31</v>
      </c>
      <c r="B34" s="24" t="s">
        <v>33</v>
      </c>
      <c r="C34" s="25">
        <f>base!C35</f>
        <v>887</v>
      </c>
      <c r="D34" s="25">
        <f>base!E35</f>
        <v>0</v>
      </c>
      <c r="E34" s="25">
        <f>base!F35</f>
        <v>239</v>
      </c>
      <c r="F34" s="25">
        <f>base!G35</f>
        <v>0</v>
      </c>
      <c r="G34" s="26">
        <v>1.2</v>
      </c>
      <c r="H34" s="26">
        <v>1.25</v>
      </c>
      <c r="I34" s="45">
        <f t="shared" si="1"/>
        <v>37455.0704</v>
      </c>
      <c r="J34" s="45">
        <f t="shared" si="0"/>
        <v>35582.31689269534</v>
      </c>
      <c r="K34" s="45">
        <f t="shared" si="2"/>
        <v>1872.7535</v>
      </c>
      <c r="L34" s="47">
        <f t="shared" si="3"/>
        <v>24270885.62</v>
      </c>
      <c r="M34" s="47">
        <f t="shared" si="4"/>
        <v>0</v>
      </c>
      <c r="N34" s="47">
        <f t="shared" si="5"/>
        <v>11077805.26</v>
      </c>
      <c r="O34" s="47">
        <f t="shared" si="6"/>
        <v>0</v>
      </c>
      <c r="P34" s="48">
        <f t="shared" si="7"/>
        <v>35348691</v>
      </c>
      <c r="Q34" s="48">
        <v>35348691</v>
      </c>
    </row>
    <row r="35" spans="1:17" s="27" customFormat="1" ht="18.75">
      <c r="A35" s="23">
        <v>32</v>
      </c>
      <c r="B35" s="24" t="s">
        <v>34</v>
      </c>
      <c r="C35" s="25">
        <f>base!C36</f>
        <v>1139</v>
      </c>
      <c r="D35" s="25">
        <f>base!E36</f>
        <v>180</v>
      </c>
      <c r="E35" s="25">
        <f>base!F36</f>
        <v>69</v>
      </c>
      <c r="F35" s="25">
        <f>base!G36</f>
        <v>0</v>
      </c>
      <c r="G35" s="26">
        <v>1.2</v>
      </c>
      <c r="H35" s="26">
        <v>1.25</v>
      </c>
      <c r="I35" s="45">
        <f t="shared" si="1"/>
        <v>37455.0704</v>
      </c>
      <c r="J35" s="45">
        <f t="shared" si="0"/>
        <v>35582.31689269534</v>
      </c>
      <c r="K35" s="45">
        <f t="shared" si="2"/>
        <v>1872.7535</v>
      </c>
      <c r="L35" s="47">
        <f t="shared" si="3"/>
        <v>33335012.66</v>
      </c>
      <c r="M35" s="47">
        <f t="shared" si="4"/>
        <v>8022876.08</v>
      </c>
      <c r="N35" s="47">
        <f t="shared" si="5"/>
        <v>3198194.82</v>
      </c>
      <c r="O35" s="47">
        <f t="shared" si="6"/>
        <v>0</v>
      </c>
      <c r="P35" s="48">
        <f t="shared" si="7"/>
        <v>44556084</v>
      </c>
      <c r="Q35" s="48">
        <v>44556084</v>
      </c>
    </row>
    <row r="36" spans="1:17" s="27" customFormat="1" ht="18.75">
      <c r="A36" s="23">
        <v>33</v>
      </c>
      <c r="B36" s="24" t="s">
        <v>35</v>
      </c>
      <c r="C36" s="25">
        <f>base!C37</f>
        <v>1388</v>
      </c>
      <c r="D36" s="25">
        <f>base!E37</f>
        <v>61</v>
      </c>
      <c r="E36" s="25">
        <f>base!F37</f>
        <v>219</v>
      </c>
      <c r="F36" s="25">
        <f>base!G37</f>
        <v>0</v>
      </c>
      <c r="G36" s="26">
        <v>1.2</v>
      </c>
      <c r="H36" s="26">
        <v>1.25</v>
      </c>
      <c r="I36" s="45">
        <f t="shared" si="1"/>
        <v>37455.0704</v>
      </c>
      <c r="J36" s="45">
        <f t="shared" si="0"/>
        <v>35582.31689269534</v>
      </c>
      <c r="K36" s="45">
        <f t="shared" si="2"/>
        <v>1872.7535</v>
      </c>
      <c r="L36" s="47">
        <f t="shared" si="3"/>
        <v>41500218</v>
      </c>
      <c r="M36" s="47">
        <f t="shared" si="4"/>
        <v>2718863.56</v>
      </c>
      <c r="N36" s="47">
        <f t="shared" si="5"/>
        <v>10150792.27</v>
      </c>
      <c r="O36" s="47">
        <f t="shared" si="6"/>
        <v>0</v>
      </c>
      <c r="P36" s="48">
        <f t="shared" si="7"/>
        <v>54369874</v>
      </c>
      <c r="Q36" s="48">
        <v>54369874</v>
      </c>
    </row>
    <row r="37" spans="1:17" s="31" customFormat="1" ht="18.75">
      <c r="A37" s="28"/>
      <c r="B37" s="28" t="s">
        <v>0</v>
      </c>
      <c r="C37" s="29">
        <f>SUM(C4:C36)</f>
        <v>54070</v>
      </c>
      <c r="D37" s="29">
        <f>SUM(D4:D36)</f>
        <v>3457</v>
      </c>
      <c r="E37" s="29">
        <f>SUM(E4:E36)</f>
        <v>9087</v>
      </c>
      <c r="F37" s="29">
        <f>SUM(F4:F36)</f>
        <v>27</v>
      </c>
      <c r="G37" s="30">
        <v>1.2</v>
      </c>
      <c r="H37" s="30">
        <v>1.25</v>
      </c>
      <c r="I37" s="46">
        <f>ROUND(J37/95*100,4)</f>
        <v>37455.0704</v>
      </c>
      <c r="J37" s="62">
        <v>35582.31689269534</v>
      </c>
      <c r="K37" s="46">
        <f>ROUND(I37*5/100,4)</f>
        <v>1872.7535</v>
      </c>
      <c r="L37" s="49">
        <f aca="true" t="shared" si="8" ref="L37:Q37">SUM(L4:L36)</f>
        <v>1554347966.5099998</v>
      </c>
      <c r="M37" s="49">
        <f t="shared" si="8"/>
        <v>154083792.26000002</v>
      </c>
      <c r="N37" s="49">
        <f t="shared" si="8"/>
        <v>421188353.04999995</v>
      </c>
      <c r="O37" s="49">
        <f t="shared" si="8"/>
        <v>1491648.18</v>
      </c>
      <c r="P37" s="48">
        <f t="shared" si="8"/>
        <v>2131111760</v>
      </c>
      <c r="Q37" s="48">
        <f t="shared" si="8"/>
        <v>2131111760</v>
      </c>
    </row>
    <row r="38" s="27" customFormat="1" ht="18.75"/>
    <row r="39" s="27" customFormat="1" ht="18.75">
      <c r="J39" s="32"/>
    </row>
    <row r="40" s="27" customFormat="1" ht="18.75">
      <c r="J40" s="33"/>
    </row>
    <row r="41" ht="18.75">
      <c r="D41" s="20"/>
    </row>
    <row r="42" spans="4:10" ht="18.75">
      <c r="D42" s="20"/>
      <c r="J42" s="21"/>
    </row>
    <row r="43" ht="18.75">
      <c r="D43" s="20"/>
    </row>
    <row r="44" ht="18.75">
      <c r="D44" s="20"/>
    </row>
    <row r="45" ht="18.75">
      <c r="D45" s="22"/>
    </row>
    <row r="46" ht="18.75">
      <c r="D46" s="20"/>
    </row>
    <row r="47" ht="18.75">
      <c r="D47" s="20"/>
    </row>
    <row r="48" ht="18.75">
      <c r="D48" s="20"/>
    </row>
    <row r="49" ht="18.75">
      <c r="D49" s="20"/>
    </row>
    <row r="50" spans="2:4" ht="15">
      <c r="B50" s="19"/>
      <c r="C50" s="19"/>
      <c r="D50" s="19"/>
    </row>
    <row r="51" spans="2:4" ht="15">
      <c r="B51" s="19"/>
      <c r="C51" s="19"/>
      <c r="D51" s="19"/>
    </row>
    <row r="52" spans="2:4" ht="15">
      <c r="B52" s="19"/>
      <c r="C52" s="19"/>
      <c r="D52" s="19"/>
    </row>
    <row r="53" spans="2:4" ht="15">
      <c r="B53" s="19"/>
      <c r="C53" s="19"/>
      <c r="D53" s="19"/>
    </row>
  </sheetData>
  <sheetProtection/>
  <mergeCells count="3">
    <mergeCell ref="A1:A2"/>
    <mergeCell ref="B1:B2"/>
    <mergeCell ref="L1:P1"/>
  </mergeCells>
  <printOptions/>
  <pageMargins left="0.53" right="0" top="0.36" bottom="0.15748031496062992" header="0.31496062992125984" footer="0.11811023622047245"/>
  <pageSetup fitToHeight="0" horizontalDpi="600" verticalDpi="600" orientation="landscape" paperSize="9" scale="60" r:id="rId1"/>
  <headerFooter>
    <oddFooter>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Толмачева</dc:creator>
  <cp:keywords/>
  <dc:description/>
  <cp:lastModifiedBy>User</cp:lastModifiedBy>
  <cp:lastPrinted>2013-10-28T04:59:54Z</cp:lastPrinted>
  <dcterms:created xsi:type="dcterms:W3CDTF">2013-08-21T05:57:52Z</dcterms:created>
  <dcterms:modified xsi:type="dcterms:W3CDTF">2013-10-28T05:00:05Z</dcterms:modified>
  <cp:category/>
  <cp:version/>
  <cp:contentType/>
  <cp:contentStatus/>
</cp:coreProperties>
</file>